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CP-PC\Desktop\COMPTA GALF 2018\"/>
    </mc:Choice>
  </mc:AlternateContent>
  <bookViews>
    <workbookView xWindow="0" yWindow="0" windowWidth="19560" windowHeight="8040" firstSheet="3" activeTab="6"/>
  </bookViews>
  <sheets>
    <sheet name="Montant reçu individuel" sheetId="9" r:id="rId1"/>
    <sheet name="Journal caisse oct 2018" sheetId="1" r:id="rId2"/>
    <sheet name="journal banque GNF OCT 2018" sheetId="2" r:id="rId3"/>
    <sheet name="Journal banque USD 2018" sheetId="3" r:id="rId4"/>
    <sheet name="Individuel" sheetId="14" r:id="rId5"/>
    <sheet name="Tableau" sheetId="15" r:id="rId6"/>
    <sheet name="COMPTA OCTOBRE 2018" sheetId="4" r:id="rId7"/>
    <sheet name="RECAP" sheetId="5" r:id="rId8"/>
    <sheet name="Arrêté caisse oct" sheetId="17" r:id="rId9"/>
    <sheet name="Rappro bancaire GNF" sheetId="18" r:id="rId10"/>
    <sheet name="Rappro bancaire USD" sheetId="19" r:id="rId11"/>
  </sheets>
  <definedNames>
    <definedName name="_xlnm._FilterDatabase" localSheetId="6" hidden="1">'COMPTA OCTOBRE 2018'!$A$1:$M$515</definedName>
    <definedName name="_xlnm._FilterDatabase" localSheetId="1" hidden="1">'Journal caisse oct 2018'!$A$5:$F$160</definedName>
  </definedNames>
  <calcPr calcId="152511"/>
  <pivotCaches>
    <pivotCache cacheId="0" r:id="rId12"/>
    <pivotCache cacheId="1" r:id="rId1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9" l="1"/>
  <c r="E27" i="19" s="1"/>
  <c r="F25" i="19"/>
  <c r="D25" i="19"/>
  <c r="A25" i="19"/>
  <c r="F19" i="19"/>
  <c r="A19" i="19"/>
  <c r="E25" i="18"/>
  <c r="J23" i="18"/>
  <c r="F23" i="18"/>
  <c r="D23" i="18"/>
  <c r="A23" i="18"/>
  <c r="F17" i="18"/>
  <c r="A17" i="18"/>
  <c r="G37" i="17"/>
  <c r="G29" i="17"/>
  <c r="G28" i="17"/>
  <c r="G27" i="17"/>
  <c r="G26" i="17"/>
  <c r="G31" i="17" s="1"/>
  <c r="G25" i="17"/>
  <c r="G21" i="17"/>
  <c r="G20" i="17"/>
  <c r="G19" i="17"/>
  <c r="G18" i="17"/>
  <c r="G17" i="17"/>
  <c r="G16" i="17"/>
  <c r="G22" i="17" s="1"/>
  <c r="J348" i="4" l="1"/>
  <c r="E13" i="5"/>
  <c r="E17" i="5"/>
  <c r="E16" i="5"/>
  <c r="E11" i="5"/>
  <c r="E7" i="5"/>
  <c r="E3" i="5"/>
  <c r="E14" i="5"/>
  <c r="E10" i="5"/>
  <c r="E6" i="5"/>
  <c r="E2" i="5"/>
  <c r="E9" i="5"/>
  <c r="E5" i="5"/>
  <c r="E12" i="5"/>
  <c r="E8" i="5"/>
  <c r="E4" i="5"/>
  <c r="D17" i="5" l="1"/>
  <c r="I15" i="5"/>
  <c r="D15" i="5"/>
  <c r="C15" i="5"/>
  <c r="J347" i="4"/>
  <c r="J346" i="4"/>
  <c r="J345" i="4"/>
  <c r="J51" i="4"/>
  <c r="J344" i="4"/>
  <c r="J343" i="4"/>
  <c r="J333" i="4"/>
  <c r="G16" i="5"/>
  <c r="J309" i="4"/>
  <c r="J104" i="4"/>
  <c r="D14" i="5"/>
  <c r="D13" i="5"/>
  <c r="D12" i="5"/>
  <c r="E15" i="5" l="1"/>
  <c r="D11" i="5"/>
  <c r="D10" i="5"/>
  <c r="D9" i="5"/>
  <c r="J290" i="4" l="1"/>
  <c r="D8" i="5"/>
  <c r="D7" i="5"/>
  <c r="D6" i="5"/>
  <c r="D5" i="5" l="1"/>
  <c r="D4" i="5"/>
  <c r="E29" i="2" l="1"/>
  <c r="D3" i="5"/>
  <c r="D2" i="5"/>
  <c r="E27" i="5" l="1"/>
  <c r="B25" i="5"/>
  <c r="I22" i="5"/>
  <c r="I25" i="5" s="1"/>
  <c r="I19" i="5"/>
  <c r="H19" i="5"/>
  <c r="F19" i="5"/>
  <c r="C19" i="5"/>
  <c r="B26" i="5" s="1"/>
  <c r="J18" i="5"/>
  <c r="D19" i="5"/>
  <c r="G19" i="5"/>
  <c r="H15" i="5"/>
  <c r="H20" i="5" s="1"/>
  <c r="G15" i="5"/>
  <c r="G20" i="5" l="1"/>
  <c r="C20" i="5"/>
  <c r="E25" i="5"/>
  <c r="I20" i="5"/>
  <c r="J6" i="5"/>
  <c r="J10" i="5"/>
  <c r="J14" i="5"/>
  <c r="J11" i="5"/>
  <c r="J2" i="5"/>
  <c r="D20" i="5"/>
  <c r="J5" i="5"/>
  <c r="J9" i="5"/>
  <c r="J13" i="5"/>
  <c r="J3" i="5"/>
  <c r="J7" i="5"/>
  <c r="J4" i="5"/>
  <c r="J8" i="5"/>
  <c r="J12" i="5"/>
  <c r="E19" i="5"/>
  <c r="J16" i="5"/>
  <c r="J17" i="5"/>
  <c r="B27" i="5"/>
  <c r="B28" i="5" s="1"/>
  <c r="J15" i="5" l="1"/>
  <c r="E20" i="5"/>
  <c r="E26" i="5" s="1"/>
  <c r="E28" i="5" s="1"/>
  <c r="B30" i="5" s="1"/>
  <c r="J19" i="5"/>
  <c r="I26" i="5" s="1"/>
  <c r="I27" i="5" l="1"/>
  <c r="I28" i="5" s="1"/>
  <c r="B31" i="5" s="1"/>
  <c r="B32" i="5" s="1"/>
  <c r="J20" i="5"/>
  <c r="J342" i="4" l="1"/>
  <c r="J341" i="4"/>
  <c r="J340" i="4"/>
  <c r="J339" i="4"/>
  <c r="J338" i="4"/>
  <c r="J337" i="4"/>
  <c r="J336" i="4"/>
  <c r="J335" i="4"/>
  <c r="J334" i="4"/>
  <c r="E159" i="1" l="1"/>
  <c r="F159" i="1"/>
  <c r="E160" i="1" l="1"/>
  <c r="J326" i="4"/>
  <c r="J330" i="4"/>
  <c r="J48" i="4"/>
  <c r="J49" i="4"/>
  <c r="J50" i="4"/>
  <c r="J76" i="4"/>
  <c r="J99" i="4"/>
  <c r="J263" i="4"/>
  <c r="J264" i="4"/>
  <c r="J279" i="4"/>
  <c r="J100" i="4"/>
  <c r="J261" i="4" l="1"/>
  <c r="J27" i="4"/>
  <c r="J58" i="4"/>
  <c r="J97" i="4"/>
  <c r="J112" i="4"/>
  <c r="J113" i="4"/>
  <c r="J137" i="4"/>
  <c r="J138" i="4"/>
  <c r="J167" i="4"/>
  <c r="J168" i="4"/>
  <c r="J204" i="4"/>
  <c r="J218" i="4"/>
  <c r="J42" i="4"/>
  <c r="J43" i="4"/>
  <c r="J44" i="4"/>
  <c r="J45" i="4"/>
  <c r="J46" i="4"/>
  <c r="J47" i="4"/>
  <c r="J41" i="4"/>
  <c r="J32" i="4" l="1"/>
  <c r="J33" i="4"/>
  <c r="J34" i="4"/>
  <c r="J35" i="4"/>
  <c r="J36" i="4"/>
  <c r="J37" i="4"/>
  <c r="J38" i="4"/>
  <c r="J74" i="4"/>
  <c r="J39" i="4"/>
  <c r="J40" i="4"/>
  <c r="J31" i="4"/>
  <c r="J323" i="4" l="1"/>
  <c r="J80" i="4"/>
  <c r="J188" i="4" l="1"/>
  <c r="J205" i="4"/>
  <c r="J206" i="4"/>
  <c r="J207" i="4"/>
  <c r="J208" i="4"/>
  <c r="J219" i="4"/>
  <c r="J222" i="4"/>
  <c r="J223" i="4"/>
  <c r="J224" i="4"/>
  <c r="J225" i="4"/>
  <c r="J226" i="4"/>
  <c r="J227" i="4"/>
  <c r="J228" i="4"/>
  <c r="J242" i="4"/>
  <c r="J2" i="4"/>
  <c r="J3" i="4"/>
  <c r="J4" i="4"/>
  <c r="J5" i="4"/>
  <c r="J6" i="4"/>
  <c r="J59" i="4"/>
  <c r="J61" i="4"/>
  <c r="J77" i="4"/>
  <c r="J78" i="4"/>
  <c r="J101" i="4"/>
  <c r="J119" i="4"/>
  <c r="J141" i="4"/>
  <c r="J155" i="4"/>
  <c r="J169" i="4"/>
  <c r="J229" i="4"/>
  <c r="J243" i="4"/>
  <c r="J256" i="4"/>
  <c r="J266" i="4"/>
  <c r="J280" i="4"/>
  <c r="J293" i="4"/>
  <c r="J302" i="4"/>
  <c r="J303" i="4"/>
  <c r="J322" i="4"/>
  <c r="J7" i="4"/>
  <c r="J62" i="4"/>
  <c r="J63" i="4"/>
  <c r="J79" i="4"/>
  <c r="J81" i="4"/>
  <c r="J102" i="4"/>
  <c r="J103" i="4"/>
  <c r="J120" i="4"/>
  <c r="J121" i="4"/>
  <c r="J142" i="4"/>
  <c r="J143" i="4"/>
  <c r="J156" i="4"/>
  <c r="J157" i="4"/>
  <c r="J170" i="4"/>
  <c r="J171" i="4"/>
  <c r="J189" i="4"/>
  <c r="J190" i="4"/>
  <c r="J244" i="4"/>
  <c r="J257" i="4"/>
  <c r="J267" i="4"/>
  <c r="J304" i="4"/>
  <c r="J8" i="4"/>
  <c r="J9" i="4"/>
  <c r="J64" i="4"/>
  <c r="J65" i="4"/>
  <c r="J82" i="4"/>
  <c r="J105" i="4"/>
  <c r="J122" i="4"/>
  <c r="J123" i="4"/>
  <c r="J144" i="4"/>
  <c r="J145" i="4"/>
  <c r="J146" i="4"/>
  <c r="J158" i="4"/>
  <c r="J159" i="4"/>
  <c r="J172" i="4"/>
  <c r="J173" i="4"/>
  <c r="J191" i="4"/>
  <c r="J192" i="4"/>
  <c r="J230" i="4"/>
  <c r="J245" i="4"/>
  <c r="J258" i="4"/>
  <c r="J268" i="4"/>
  <c r="J294" i="4"/>
  <c r="J305" i="4"/>
  <c r="J10" i="4"/>
  <c r="J11" i="4"/>
  <c r="J66" i="4"/>
  <c r="J67" i="4"/>
  <c r="J83" i="4"/>
  <c r="J84" i="4"/>
  <c r="J106" i="4"/>
  <c r="J107" i="4"/>
  <c r="J124" i="4"/>
  <c r="J125" i="4"/>
  <c r="J147" i="4"/>
  <c r="J148" i="4"/>
  <c r="J149" i="4"/>
  <c r="J160" i="4"/>
  <c r="J161" i="4"/>
  <c r="J174" i="4"/>
  <c r="J193" i="4"/>
  <c r="J194" i="4"/>
  <c r="J231" i="4"/>
  <c r="J246" i="4"/>
  <c r="J259" i="4"/>
  <c r="J269" i="4"/>
  <c r="J281" i="4"/>
  <c r="J12" i="4"/>
  <c r="J13" i="4"/>
  <c r="J14" i="4"/>
  <c r="J15" i="4"/>
  <c r="J16" i="4"/>
  <c r="J68" i="4"/>
  <c r="J69" i="4"/>
  <c r="J85" i="4"/>
  <c r="J126" i="4"/>
  <c r="J127" i="4"/>
  <c r="J128" i="4"/>
  <c r="J150" i="4"/>
  <c r="J151" i="4"/>
  <c r="J152" i="4"/>
  <c r="J175" i="4"/>
  <c r="J176" i="4"/>
  <c r="J177" i="4"/>
  <c r="J178" i="4"/>
  <c r="J179" i="4"/>
  <c r="J195" i="4"/>
  <c r="J196" i="4"/>
  <c r="J197" i="4"/>
  <c r="J198" i="4"/>
  <c r="J199" i="4"/>
  <c r="J209" i="4"/>
  <c r="J210" i="4"/>
  <c r="J211" i="4"/>
  <c r="J212" i="4"/>
  <c r="J213" i="4"/>
  <c r="J220" i="4"/>
  <c r="J221" i="4"/>
  <c r="J232" i="4"/>
  <c r="J233" i="4"/>
  <c r="J234" i="4"/>
  <c r="J235" i="4"/>
  <c r="J247" i="4"/>
  <c r="J295" i="4"/>
  <c r="J296" i="4"/>
  <c r="J306" i="4"/>
  <c r="J324" i="4"/>
  <c r="J327" i="4"/>
  <c r="J328" i="4"/>
  <c r="J17" i="4"/>
  <c r="J70" i="4"/>
  <c r="J86" i="4"/>
  <c r="J108" i="4"/>
  <c r="J129" i="4"/>
  <c r="J153" i="4"/>
  <c r="J162" i="4"/>
  <c r="J163" i="4"/>
  <c r="J180" i="4"/>
  <c r="J200" i="4"/>
  <c r="J214" i="4"/>
  <c r="J215" i="4"/>
  <c r="J236" i="4"/>
  <c r="J248" i="4"/>
  <c r="J307" i="4"/>
  <c r="J18" i="4"/>
  <c r="J19" i="4"/>
  <c r="J20" i="4"/>
  <c r="J130" i="4"/>
  <c r="J131" i="4"/>
  <c r="J164" i="4"/>
  <c r="J181" i="4"/>
  <c r="J21" i="4"/>
  <c r="J22" i="4"/>
  <c r="J332" i="4"/>
  <c r="J23" i="4"/>
  <c r="J52" i="4"/>
  <c r="J60" i="4"/>
  <c r="J71" i="4"/>
  <c r="J87" i="4"/>
  <c r="J88" i="4"/>
  <c r="J89" i="4"/>
  <c r="J90" i="4"/>
  <c r="J91" i="4"/>
  <c r="J109" i="4"/>
  <c r="J110" i="4"/>
  <c r="J132" i="4"/>
  <c r="J133" i="4"/>
  <c r="J134" i="4"/>
  <c r="J135" i="4"/>
  <c r="J165" i="4"/>
  <c r="J182" i="4"/>
  <c r="J183" i="4"/>
  <c r="J201" i="4"/>
  <c r="J202" i="4"/>
  <c r="J237" i="4"/>
  <c r="J238" i="4"/>
  <c r="J239" i="4"/>
  <c r="J240" i="4"/>
  <c r="J241" i="4"/>
  <c r="J24" i="4"/>
  <c r="J25" i="4"/>
  <c r="J26" i="4"/>
  <c r="J53" i="4"/>
  <c r="J54" i="4"/>
  <c r="J55" i="4"/>
  <c r="J56" i="4"/>
  <c r="J57" i="4"/>
  <c r="J72" i="4"/>
  <c r="J73" i="4"/>
  <c r="J92" i="4"/>
  <c r="J93" i="4"/>
  <c r="J94" i="4"/>
  <c r="J95" i="4"/>
  <c r="J96" i="4"/>
  <c r="J111" i="4"/>
  <c r="J115" i="4"/>
  <c r="J116" i="4"/>
  <c r="J117" i="4"/>
  <c r="J118" i="4"/>
  <c r="J136" i="4"/>
  <c r="J154" i="4"/>
  <c r="J166" i="4"/>
  <c r="J184" i="4"/>
  <c r="J185" i="4"/>
  <c r="J186" i="4"/>
  <c r="J203" i="4"/>
  <c r="J216" i="4"/>
  <c r="J217" i="4"/>
  <c r="J249" i="4"/>
  <c r="J250" i="4"/>
  <c r="J251" i="4"/>
  <c r="J252" i="4"/>
  <c r="J253" i="4"/>
  <c r="J254" i="4"/>
  <c r="J255" i="4"/>
  <c r="J260" i="4"/>
  <c r="J262" i="4"/>
  <c r="J270" i="4"/>
  <c r="J271" i="4"/>
  <c r="J272" i="4"/>
  <c r="J282" i="4"/>
  <c r="J283" i="4"/>
  <c r="J284" i="4"/>
  <c r="J285" i="4"/>
  <c r="J286" i="4"/>
  <c r="J287" i="4"/>
  <c r="J288" i="4"/>
  <c r="J289" i="4"/>
  <c r="J297" i="4"/>
  <c r="J298" i="4"/>
  <c r="J299" i="4"/>
  <c r="J300" i="4"/>
  <c r="J301" i="4"/>
  <c r="J308" i="4"/>
  <c r="J325" i="4"/>
  <c r="J329" i="4"/>
  <c r="J265" i="4"/>
  <c r="J273" i="4"/>
  <c r="J274" i="4"/>
  <c r="J275" i="4"/>
  <c r="J276" i="4"/>
  <c r="J277" i="4"/>
  <c r="J278" i="4"/>
  <c r="J291" i="4"/>
  <c r="J292" i="4"/>
  <c r="J310" i="4"/>
  <c r="J311" i="4"/>
  <c r="J312" i="4"/>
  <c r="J313" i="4"/>
  <c r="J314" i="4"/>
  <c r="J315" i="4"/>
  <c r="J316" i="4"/>
  <c r="J317" i="4"/>
  <c r="J318" i="4"/>
  <c r="J319" i="4"/>
  <c r="J320" i="4"/>
  <c r="J321" i="4"/>
  <c r="J331" i="4"/>
  <c r="J28" i="4"/>
  <c r="J29" i="4"/>
  <c r="J139" i="4"/>
  <c r="J140" i="4"/>
  <c r="J30" i="4"/>
  <c r="J75" i="4"/>
  <c r="J98" i="4"/>
  <c r="J114" i="4"/>
  <c r="J187" i="4" l="1"/>
  <c r="E16" i="3" l="1"/>
  <c r="D16" i="3"/>
  <c r="D17" i="3" l="1"/>
  <c r="D29" i="2"/>
  <c r="D30" i="2" l="1"/>
</calcChain>
</file>

<file path=xl/sharedStrings.xml><?xml version="1.0" encoding="utf-8"?>
<sst xmlns="http://schemas.openxmlformats.org/spreadsheetml/2006/main" count="3210" uniqueCount="719">
  <si>
    <t>PROJET: GALF</t>
  </si>
  <si>
    <t>N°</t>
  </si>
  <si>
    <t>DATE</t>
  </si>
  <si>
    <t>LIBELLE</t>
  </si>
  <si>
    <t>ENTREES</t>
  </si>
  <si>
    <t>SORTIES</t>
  </si>
  <si>
    <t>N° PB</t>
  </si>
  <si>
    <t>TOTAL ENTREES / SORTIES</t>
  </si>
  <si>
    <t>JOURNAL DE   BANQUE  GNF   OCTOBRE   2018</t>
  </si>
  <si>
    <t xml:space="preserve">Chèque 01491625 Approvisionnement de caisse </t>
  </si>
  <si>
    <t>18/9/GALFPB144</t>
  </si>
  <si>
    <t>18/9/GALFPB145</t>
  </si>
  <si>
    <t>18/9/GALFPB146</t>
  </si>
  <si>
    <t>18/9/GALFPB147</t>
  </si>
  <si>
    <t xml:space="preserve">Chèque 01491628  Approvisionnement de caisse </t>
  </si>
  <si>
    <t>18/9/GALFPB148</t>
  </si>
  <si>
    <t>REPORT SOLDE DU 30/09/2018</t>
  </si>
  <si>
    <t>Chèque 01491626 Frais certification  chèque paiement RTS  septembre 2018</t>
  </si>
  <si>
    <t xml:space="preserve">Chèque 01491626 Paiement RTS </t>
  </si>
  <si>
    <t>Chèque 01491627  Salaire Abdoulaye Chérif DIALLO  mois de Septembre  2018</t>
  </si>
  <si>
    <t xml:space="preserve">Chèque 01491629  Approvisionnement de caisse </t>
  </si>
  <si>
    <t>18/9/GALFPB149</t>
  </si>
  <si>
    <t>18/9/GALFPB150</t>
  </si>
  <si>
    <t>18/9/GALFPB151</t>
  </si>
  <si>
    <t>18/9/GALFPB152</t>
  </si>
  <si>
    <t>18/9/GALFPB153</t>
  </si>
  <si>
    <t xml:space="preserve">Chèque 01491630  Approvisionnement de caisse </t>
  </si>
  <si>
    <t>N°PC</t>
  </si>
  <si>
    <t>Nom</t>
  </si>
  <si>
    <t>E20</t>
  </si>
  <si>
    <t>E40</t>
  </si>
  <si>
    <t>Sessou</t>
  </si>
  <si>
    <t>Moné</t>
  </si>
  <si>
    <t>E37</t>
  </si>
  <si>
    <t>E39</t>
  </si>
  <si>
    <t>Frais de fonctionnement E20 pour la semaine</t>
  </si>
  <si>
    <t>E19</t>
  </si>
  <si>
    <t>Charlotte</t>
  </si>
  <si>
    <t>Tamba</t>
  </si>
  <si>
    <t>Frais de fonctionnement E19 pour la semaine</t>
  </si>
  <si>
    <t>Transport E20 pour enquête journalière</t>
  </si>
  <si>
    <t>Transport E39 pour enquête journalière</t>
  </si>
  <si>
    <t>Frais de fonctionnement Maïmouna Baldé pour la semaine</t>
  </si>
  <si>
    <t>Frais de fonctionnement E39 pour la semaine</t>
  </si>
  <si>
    <t>Chérif</t>
  </si>
  <si>
    <t>Odette</t>
  </si>
  <si>
    <t>JOURNAL  DE CAISSE  OCTOBRE  2018</t>
  </si>
  <si>
    <t>Repport solde au 30/09/2018</t>
  </si>
  <si>
    <t>18/10/GALFPC1804</t>
  </si>
  <si>
    <t>Versement à Charlotte frais mission pour la relache du pélican</t>
  </si>
  <si>
    <t>Achta de materiels pour la confection de la case pour la relâche du pélican</t>
  </si>
  <si>
    <t>18/10/GALFPC1805</t>
  </si>
  <si>
    <t>18/10/GALFPC1806</t>
  </si>
  <si>
    <t>18/10/GALFPC1807</t>
  </si>
  <si>
    <t>18/10/GALFPC1808</t>
  </si>
  <si>
    <t>18/10/GALFPC1809</t>
  </si>
  <si>
    <t>18/10/GALFPC1810</t>
  </si>
  <si>
    <t>18/10/GALFPC1811</t>
  </si>
  <si>
    <t>18/10/GALFPC1812</t>
  </si>
  <si>
    <t>18/10/GALFPC1813</t>
  </si>
  <si>
    <t>18/10/GALFPC1814</t>
  </si>
  <si>
    <t>18/10/GALFPC1815</t>
  </si>
  <si>
    <t>18/10/GALFPC1816</t>
  </si>
  <si>
    <t>18/10/GALFPC1817</t>
  </si>
  <si>
    <t>18/10/GALFPC1818</t>
  </si>
  <si>
    <t>18/10/GALFPC1819</t>
  </si>
  <si>
    <t>18/10/GALFPC1820</t>
  </si>
  <si>
    <t>18/10/GALFPC1821</t>
  </si>
  <si>
    <t>18/10/GALFPC1822</t>
  </si>
  <si>
    <t>18/10/GALFPC1823</t>
  </si>
  <si>
    <t>18/10/GALFPC1824</t>
  </si>
  <si>
    <t>18/10/GALFPC1825</t>
  </si>
  <si>
    <t>18/10/GALFPC1826</t>
  </si>
  <si>
    <t>18/10/GALFPC1827</t>
  </si>
  <si>
    <t>18/10/GALFPC1828</t>
  </si>
  <si>
    <t>18/10/GALFPC1829</t>
  </si>
  <si>
    <t>18/10/GALFPC1830</t>
  </si>
  <si>
    <t>18/10/GALFPC1831</t>
  </si>
  <si>
    <t>18/10/GALFPC1832</t>
  </si>
  <si>
    <t>18/10/GALFPC1833</t>
  </si>
  <si>
    <t>18/10/GALFPC1834</t>
  </si>
  <si>
    <t>18/10/GALFPC1835</t>
  </si>
  <si>
    <t>18/10/GALFPC1836</t>
  </si>
  <si>
    <t>18/10/GALFPC1837</t>
  </si>
  <si>
    <t>18/10/GALFPC1838</t>
  </si>
  <si>
    <t>18/10/GALFPC1839</t>
  </si>
  <si>
    <t>18/10/GALFPC1840</t>
  </si>
  <si>
    <t>18/10/GALFPC1841</t>
  </si>
  <si>
    <t>18/10/GALFPC1842</t>
  </si>
  <si>
    <t>18/10/GALFPC1843</t>
  </si>
  <si>
    <t>18/10/GALFPC1844</t>
  </si>
  <si>
    <t>18/10/GALFPC1845</t>
  </si>
  <si>
    <t>18/10/GALFPC1846</t>
  </si>
  <si>
    <t>18/10/GALFPC1847</t>
  </si>
  <si>
    <t>18/10/GALFPC1848</t>
  </si>
  <si>
    <t>18/10/GALFPC1849</t>
  </si>
  <si>
    <t>18/10/GALFPC1850</t>
  </si>
  <si>
    <t>18/10/GALFPC1851</t>
  </si>
  <si>
    <t>18/10/GALFPC1852</t>
  </si>
  <si>
    <t>18/10/GALFPC1853</t>
  </si>
  <si>
    <t>18/10/GALFPC1854</t>
  </si>
  <si>
    <t>18/10/GALFPC1855</t>
  </si>
  <si>
    <t>18/10/GALFPC1856</t>
  </si>
  <si>
    <t>18/10/GALFPC1857</t>
  </si>
  <si>
    <t>18/10/GALFPC1858</t>
  </si>
  <si>
    <t>18/10/GALFPC1859</t>
  </si>
  <si>
    <t>18/10/GALFPC1860</t>
  </si>
  <si>
    <t>18/10/GALFPC1861</t>
  </si>
  <si>
    <t>18/10/GALFPC1862</t>
  </si>
  <si>
    <t>18/10/GALFPC1863</t>
  </si>
  <si>
    <t>18/10/GALFPC1864</t>
  </si>
  <si>
    <t>18/10/GALFPC1865</t>
  </si>
  <si>
    <t>18/10/GALFPC1866</t>
  </si>
  <si>
    <t>18/10/GALFPC1867</t>
  </si>
  <si>
    <t>18/10/GALFPC1868</t>
  </si>
  <si>
    <t>18/10/GALFPC1869</t>
  </si>
  <si>
    <t>18/10/GALFPC1870</t>
  </si>
  <si>
    <t>18/10/GALFPC1871</t>
  </si>
  <si>
    <t>18/10/GALFPC1872</t>
  </si>
  <si>
    <t>18/10/GALFPC1873</t>
  </si>
  <si>
    <t>18/10/GALFPC1874</t>
  </si>
  <si>
    <t>18/10/GALFPC1875</t>
  </si>
  <si>
    <t>18/10/GALFPC1876</t>
  </si>
  <si>
    <t>18/10/GALFPC1877</t>
  </si>
  <si>
    <t>18/10/GALFPC1878</t>
  </si>
  <si>
    <t>18/10/GALFPC1879</t>
  </si>
  <si>
    <t>18/10/GALFPC1880</t>
  </si>
  <si>
    <t>18/10/GALFPC1881</t>
  </si>
  <si>
    <t>18/10/GALFPC1882</t>
  </si>
  <si>
    <t>18/10/GALFPC1883</t>
  </si>
  <si>
    <t>18/10/GALFPC1884</t>
  </si>
  <si>
    <t>18/10/GALFPC1885</t>
  </si>
  <si>
    <t>18/10/GALFPC1886</t>
  </si>
  <si>
    <t>18/10/GALFPC1887</t>
  </si>
  <si>
    <t>18/10/GALFPC1888</t>
  </si>
  <si>
    <t>18/10/GALFPC1889</t>
  </si>
  <si>
    <t>18/10/GALFPC1890</t>
  </si>
  <si>
    <t>18/10/GALFPC1891</t>
  </si>
  <si>
    <t>18/10/GALFPC1892</t>
  </si>
  <si>
    <t>18/10/GALFPC1893</t>
  </si>
  <si>
    <t>18/10/GALFPC1894</t>
  </si>
  <si>
    <t>18/10/GALFPC1895</t>
  </si>
  <si>
    <t>18/10/GALFPC1896</t>
  </si>
  <si>
    <t>18/10/GALFPC1897</t>
  </si>
  <si>
    <t>18/10/GALFPC1898</t>
  </si>
  <si>
    <t>18/10/GALFPC1899</t>
  </si>
  <si>
    <t>18/10/GALFPC1900</t>
  </si>
  <si>
    <t>18/10/GALFPC1901</t>
  </si>
  <si>
    <t>18/10/GALFPC1902</t>
  </si>
  <si>
    <t>18/10/GALFPC1903</t>
  </si>
  <si>
    <t>18/10/GALFPC1904</t>
  </si>
  <si>
    <t>18/10/GALFPC1905</t>
  </si>
  <si>
    <t>18/10/GALFPC1906</t>
  </si>
  <si>
    <t>18/10/GALFPC1907</t>
  </si>
  <si>
    <t>18/10/GALFPC1908</t>
  </si>
  <si>
    <t>18/10/GALFPC1909</t>
  </si>
  <si>
    <t>18/10/GALFPC1910</t>
  </si>
  <si>
    <t>18/10/GALFPC1911</t>
  </si>
  <si>
    <t>18/10/GALFPC1912</t>
  </si>
  <si>
    <t>18/10/GALFPC1913</t>
  </si>
  <si>
    <t>18/10/GALFPC1914</t>
  </si>
  <si>
    <t>18/10/GALFPC1915</t>
  </si>
  <si>
    <t>18/10/GALFPC1916</t>
  </si>
  <si>
    <t>18/10/GALFPC1917</t>
  </si>
  <si>
    <t>18/10/GALFPC1918</t>
  </si>
  <si>
    <t>18/10/GALFPC1919</t>
  </si>
  <si>
    <t>18/10/GALFPC1920</t>
  </si>
  <si>
    <t>18/10/GALFPC1921</t>
  </si>
  <si>
    <t>18/10/GALFPC1922</t>
  </si>
  <si>
    <t>18/10/GALFPC1923</t>
  </si>
  <si>
    <t>18/10/GALFPC1924</t>
  </si>
  <si>
    <t>18/10/GALFPC1925</t>
  </si>
  <si>
    <t>18/10/GALFPC1926</t>
  </si>
  <si>
    <t>18/10/GALFPC1927</t>
  </si>
  <si>
    <t>18/10/GALFPC1928</t>
  </si>
  <si>
    <t>18/10/GALFPC1929</t>
  </si>
  <si>
    <t>18/10/GALFPC1930</t>
  </si>
  <si>
    <t>18/10/GALFPC1931</t>
  </si>
  <si>
    <t>18/10/GALFPC1932</t>
  </si>
  <si>
    <t>18/10/GALFPC1933</t>
  </si>
  <si>
    <t>18/10/GALFPC1934</t>
  </si>
  <si>
    <t>18/10/GALFPC1935</t>
  </si>
  <si>
    <t>18/10/GALFPC1936</t>
  </si>
  <si>
    <t>18/10/GALFPC1937</t>
  </si>
  <si>
    <t>18/10/GALFPC1939</t>
  </si>
  <si>
    <t>Paiement main d'eouvre menuisier Mamadou Dian Sidibé pour la confection de la case pour la relâche du pélican</t>
  </si>
  <si>
    <t xml:space="preserve"> </t>
  </si>
  <si>
    <t>Frais transport maison-gare routière pour suyivi juridique cas Carlos à Mamou</t>
  </si>
  <si>
    <t>frais de fonctionnement Tamba pour la semaine</t>
  </si>
  <si>
    <t>frais transport tamba maison-bureau du 26-27 et 28 sept</t>
  </si>
  <si>
    <t>frais taxi moto bureau-cabinet avocat (Me SOVOGUI) pour recuperation demande d'appel (cas magnaga)</t>
  </si>
  <si>
    <t>Transport E20 bureau-centre ville pour enquête journalière</t>
  </si>
  <si>
    <t>Transport E40  pour enquête journalière</t>
  </si>
  <si>
    <t>Achat de crédit Areeba recharge pour appel enquête</t>
  </si>
  <si>
    <t xml:space="preserve">frais de fonctionnement E19 pour (4) jour </t>
  </si>
  <si>
    <t xml:space="preserve">frais de fonctionnement E37 pour (4) jour </t>
  </si>
  <si>
    <t>Achat de (2) chargeurs ASUS pour ordinateurs bureau</t>
  </si>
  <si>
    <t>Versement à Odette frais mission pour suivi juridique cas carlos à Mamou</t>
  </si>
  <si>
    <t>Chèque 01491625 Approvisionnement de la caisse</t>
  </si>
  <si>
    <t>Saîdou</t>
  </si>
  <si>
    <t>Achat de (40) d'essence pour véh. Perso Saidou pour son transport maison-bureau</t>
  </si>
  <si>
    <t>frais taxi moto bureau-centre ville (banque) pour retrait et achat de (2) chargeurs pour ordinateur</t>
  </si>
  <si>
    <t>frais de fonctionnement E20 pour (4) jours</t>
  </si>
  <si>
    <t>frais de fonctionnement E39  pour (4) jours</t>
  </si>
  <si>
    <t>frais de fonctionnement Moné  pour (4) jours</t>
  </si>
  <si>
    <t>Frais taxi moto bureau-centre ville (Agence de voyage) pour achat billet d'avion Conakry-Dakar pour Charlotte</t>
  </si>
  <si>
    <t>Achat de (20) d'essence pour véh. Perso Saidou pour son transport maison-UE pour participation à la reunion</t>
  </si>
  <si>
    <t>Versement à Sessou frais suivi juridique cas Magnanga à Kindia</t>
  </si>
  <si>
    <t>Achat de billet d'avion Conakry-Dakar pour Charlotte</t>
  </si>
  <si>
    <t>Paiement frais de mission à Mamou de l'Avoca (Me SOVOGUI) pour suivi juridique cas Carlos</t>
  </si>
  <si>
    <t>Transport pour enquête journalière</t>
  </si>
  <si>
    <t>Transport (7) jours Thierno Ousmane Baldé Intendant Animalier pour l'entretien des perroquets</t>
  </si>
  <si>
    <t>Achat dc'une puce orange pour enquête</t>
  </si>
  <si>
    <t>Tranport E39 pour enquête journalière</t>
  </si>
  <si>
    <t>Tranport E19 pour enquête journalière</t>
  </si>
  <si>
    <t>Frais taxi moto Bureau-centre (OGUIPAR) pour remettre le raport annuel au point focal de la criminalité faunique</t>
  </si>
  <si>
    <t>paiement (2) jours Food allowance pour charlotte</t>
  </si>
  <si>
    <t>Chèque 01491628 Approvisionnement de la caisse</t>
  </si>
  <si>
    <t>Reversement de Aîssatou Sessou à la caisse reste argent suivi juridique cas magnaga à Kindia</t>
  </si>
  <si>
    <t>Frais deplacement saîdou cours au centre ville</t>
  </si>
  <si>
    <t>Paiement Facture 43 Mamadou Alpha Diallo pour Transfert E-recharge pour l'equipe du bureau</t>
  </si>
  <si>
    <t>Paiement facture 001687 Baldé et Frères location véhicule (3) jours pour la relâche du pélican à Kamsar</t>
  </si>
  <si>
    <t>Frais transport de la case pour la relâche du pélican de l'atelier au bureau</t>
  </si>
  <si>
    <t>Achat de (24) litres d'essence pour véh.  de location pour la relâche du pélican</t>
  </si>
  <si>
    <t>Transport bureau-banque pour retrait et recuperation des relevé de banque</t>
  </si>
  <si>
    <t>Achat de nouritures pour le petit céphalophe</t>
  </si>
  <si>
    <t>Achat de nourritures pour les pérroquets pour (5) jours</t>
  </si>
  <si>
    <t>Frais de fonctionnement  Chérif pour (3) jours</t>
  </si>
  <si>
    <t>Transport E19 pour enquête journalière</t>
  </si>
  <si>
    <t>Frais taxi moto UE-Bureau après reunion</t>
  </si>
  <si>
    <t xml:space="preserve">Paiement frais de prise de rendez-vous pour l'Ambassade de France </t>
  </si>
  <si>
    <t>Trqnsport Saïdou bureau-banque</t>
  </si>
  <si>
    <t>frais de fonctionnement Moné pour la semaine</t>
  </si>
  <si>
    <t>frais de fonctionnement E37 pour la semaine</t>
  </si>
  <si>
    <t>Chèque 01491629  Approvisionnement de la caisse</t>
  </si>
  <si>
    <t>Paiement reçu 02 PME-UJAD frais de ramassage ordure bureau pour le mois de septembre</t>
  </si>
  <si>
    <t>Paiement frais reparation de l'ordinateur du departement office</t>
  </si>
  <si>
    <t>frais de fonctionnement Sessou pour la semaine</t>
  </si>
  <si>
    <t>Frais de fonctionnement Chérif pour la semaine</t>
  </si>
  <si>
    <t>Transport E37 A/R bureau-banque pour retrait</t>
  </si>
  <si>
    <t>frais de fonctionnement E40 pour la semaine</t>
  </si>
  <si>
    <t xml:space="preserve">Transport  E20 pour enquête journalière </t>
  </si>
  <si>
    <t xml:space="preserve">  Transport E39 pour enquête journalière</t>
  </si>
  <si>
    <t xml:space="preserve">E39 </t>
  </si>
  <si>
    <t>Transfert de crédit areeba pour enquête</t>
  </si>
  <si>
    <t xml:space="preserve">Paiement Facture 11 Alpha Issaga achat de d'un tube d'encre noir et (3) chronos </t>
  </si>
  <si>
    <t>Achat d'un anti casse pour téléphone</t>
  </si>
  <si>
    <t>Transport bureau centre ville pour achat d'un tube d'encre pour imprimante</t>
  </si>
  <si>
    <t>Transport Tamba bureau-centre ville pour recuperation des journaux</t>
  </si>
  <si>
    <t>Transport Saîdou bureau-UE pour assister à une réunion</t>
  </si>
  <si>
    <t>Achat de (10) litres d'essence véh. Perso pour le depot du bébé céphalophe</t>
  </si>
  <si>
    <t>Transfert/orange money de (1 028 000GNF) à Odette</t>
  </si>
  <si>
    <t>Frais de transfert/orange money de (1 028 000 GNF) à Odette</t>
  </si>
  <si>
    <t>Chèque 01491630  Approvisionnement de la caisse</t>
  </si>
  <si>
    <t>Achat d'une carte mémoire pour téléphone pour E40</t>
  </si>
  <si>
    <t>Versement à Tamba  Bonus média cas verdict peaux de panthère Kankan</t>
  </si>
  <si>
    <t>Transport  Saïdou bureau-eaux et forêts pour réunions</t>
  </si>
  <si>
    <t>Baldé</t>
  </si>
  <si>
    <t>Versement à Baldé pour frais de photocopie des documents juridiques</t>
  </si>
  <si>
    <t>Versement à baldé pour opération et suivi juridique cas abattage d'une panthère à Pita</t>
  </si>
  <si>
    <t>Paiement Facture 44 Mamadou Alpha Diallo pour Transfert E-recharge pour l'equipe du bureau</t>
  </si>
  <si>
    <t>Transfert/orange money de ( 3 000 000 GNF) à Sessou pour les frais médicaux</t>
  </si>
  <si>
    <t xml:space="preserve">Frais de transfert/orange money de (3 000 000 GNF) à Aïssatou Sessou pour ses frais médicaux </t>
  </si>
  <si>
    <t>Chèque 01491632  Approvisionnement de la caisse</t>
  </si>
  <si>
    <t>Achat de (10) paquets d'eau coyah pour le bureau</t>
  </si>
  <si>
    <t>Frais taxi moto bureau-banque pour retrait</t>
  </si>
  <si>
    <t>Frais de fonctionnnement Chérif pour la semaine</t>
  </si>
  <si>
    <t>Transport Tamba et food allowance (2) jours pour participation à un atélier à N'Zérékoré</t>
  </si>
  <si>
    <t>Frais de transfert/orange money de (500 000 nGNF) à E40</t>
  </si>
  <si>
    <t>Transfert/orange money de (500 000 GNF) à E40 en enquête à Pita</t>
  </si>
  <si>
    <t>Vertsement à E40 pour enquête à Tangan Mawdhè (Pita) pour babattage d'une pa,thère</t>
  </si>
  <si>
    <t>Reversement de E37 à la caisse reste argent</t>
  </si>
  <si>
    <t>Chèque Guichet retrait  sur le compte GNF pour appro caisse</t>
  </si>
  <si>
    <t>Frais de transfert/orange money de (2 100 000  GNF) à E40</t>
  </si>
  <si>
    <t>Frais de transfert/orange money de (1 000 000 GNF) à baldé</t>
  </si>
  <si>
    <t xml:space="preserve">Chèque 01491632  Approvisionnement de caisse </t>
  </si>
  <si>
    <t>JOURNAL BANQUE USD  OCTOBRE  2018</t>
  </si>
  <si>
    <t>REPORT SOLDE 30/09/2018</t>
  </si>
  <si>
    <t>Date</t>
  </si>
  <si>
    <t>Libellés</t>
  </si>
  <si>
    <t>Type Personnel(Salaires; impots; securité sociale) _Bonus/Lawyer(bonus avocat, indicateur, personnel)_Transport(bonus, train, taxis ville, avion, visas, vaccins)_Travel Subsistence( voyage hotel, nourriture)_ Office Materials( consommables du bureau,papeterie, cartouches encre, photocopies exterieurs)_Rent Utilities (Locations et charges mensuelles)_ Services (prestataires exterieurs tel femme de menage, plombier, mecano, electricien ,ect,)_ Telephone_Internet_Bonus media( couverture méditique, bonus journalistes)_ Trust building( mise en confiance, repas,Telephone, boissons)_ Bank charges( Frais fonctionnement bancaire + frais transfert)_ Transfert fees( Frais western union_Orange money</t>
  </si>
  <si>
    <t>Department (Investigations, Legal, Operations, Media, Management, Office, Animal Care, Policy &amp; External Relations( Frais de voyage à l'etranger, mission en déhors du projet), Team Building( Repas de l'equipe , Faire une excursion)</t>
  </si>
  <si>
    <t>Montant dépensé</t>
  </si>
  <si>
    <t>Donor</t>
  </si>
  <si>
    <t>Number</t>
  </si>
  <si>
    <t>Justificatifs</t>
  </si>
  <si>
    <t>Montant en dollars  (USD)</t>
  </si>
  <si>
    <t>Taux de change en dollars (USD)</t>
  </si>
  <si>
    <t>Transport</t>
  </si>
  <si>
    <t>Investigations</t>
  </si>
  <si>
    <t>WILDCAT</t>
  </si>
  <si>
    <t>Oui</t>
  </si>
  <si>
    <t>Travel subsistence</t>
  </si>
  <si>
    <t>Telephone</t>
  </si>
  <si>
    <t>Transport mamou- conakry</t>
  </si>
  <si>
    <t>Bonus</t>
  </si>
  <si>
    <t>Transfert Fees</t>
  </si>
  <si>
    <t>Office</t>
  </si>
  <si>
    <t>food allowance</t>
  </si>
  <si>
    <t>Legal</t>
  </si>
  <si>
    <t>Services</t>
  </si>
  <si>
    <t>Office Materials</t>
  </si>
  <si>
    <t>Management</t>
  </si>
  <si>
    <t>Saïdou</t>
  </si>
  <si>
    <t>Flight</t>
  </si>
  <si>
    <t>Media</t>
  </si>
  <si>
    <t>Food allowance</t>
  </si>
  <si>
    <t>Frais de fonctionnement Moné pour la semaine</t>
  </si>
  <si>
    <t>Personnel</t>
  </si>
  <si>
    <t>Taxi bureau maison</t>
  </si>
  <si>
    <t>Transport pour l'enquete journalière</t>
  </si>
  <si>
    <t>Taxi maison-bureau(AR)</t>
  </si>
  <si>
    <t>transport</t>
  </si>
  <si>
    <t>Transfert arreba</t>
  </si>
  <si>
    <t>Transport Maison-bureau A/R</t>
  </si>
  <si>
    <t>Team Building</t>
  </si>
  <si>
    <t xml:space="preserve">Transport </t>
  </si>
  <si>
    <t>Jail visit</t>
  </si>
  <si>
    <t>Transport Bureau-Maison A/R</t>
  </si>
  <si>
    <t>Lawyer Fees</t>
  </si>
  <si>
    <t>Transport maison-bureau</t>
  </si>
  <si>
    <t xml:space="preserve">Transport pour les enquete </t>
  </si>
  <si>
    <t>Transport maison-bureau, aller et retour</t>
  </si>
  <si>
    <t>Photocopie et réellure de documents juridique</t>
  </si>
  <si>
    <t>Taxi moto, bureau - dixinn terrace pou r photocopie et réellure de Documents juridiques A/R.</t>
  </si>
  <si>
    <t>Food allowence -Agent  2jours</t>
  </si>
  <si>
    <t>Frais de carburant de M. Barry</t>
  </si>
  <si>
    <t>Food allowence de odette, 2jours</t>
  </si>
  <si>
    <t>Food allowence-Agent</t>
  </si>
  <si>
    <t>Food allowence</t>
  </si>
  <si>
    <t xml:space="preserve">Frais d'Hotel, 2jours </t>
  </si>
  <si>
    <t xml:space="preserve">Frais d'Hotel de Odette, 3jours </t>
  </si>
  <si>
    <t>Frais d'Hotel, Agent, 3jours</t>
  </si>
  <si>
    <t>Frais de transport, Pita-Conakry</t>
  </si>
  <si>
    <t>déplacement taxi, Lambandji-Maison, retour de Mamou</t>
  </si>
  <si>
    <t>Taxi moto, bureau - centre ville pour suivi jurique.</t>
  </si>
  <si>
    <t>Transport urbain</t>
  </si>
  <si>
    <t>Achat d'alimentation pour le detenu</t>
  </si>
  <si>
    <t xml:space="preserve">Transport maison bureau aller et retour </t>
  </si>
  <si>
    <t xml:space="preserve">Recu de Monsieur pour le fonctionnement </t>
  </si>
  <si>
    <t>Taxi bureau ,belle-vue, matam, carrére</t>
  </si>
  <si>
    <t>Transport d'enquete</t>
  </si>
  <si>
    <t>Transport Maison-Bureau A/R</t>
  </si>
  <si>
    <t>Transport:ckry-coyah-marché sambaya</t>
  </si>
  <si>
    <t>food-allouwance</t>
  </si>
  <si>
    <t>Achat d'une carte mémoire 8 Gb</t>
  </si>
  <si>
    <t>Transport:Hotel en Ville Pita A/R</t>
  </si>
  <si>
    <t>Transfert de credits MTN areeba E40</t>
  </si>
  <si>
    <t>Hotel: Pita</t>
  </si>
  <si>
    <t>Transfert des credits aux trafiquants</t>
  </si>
  <si>
    <t>Transfert des credits MTN à E40</t>
  </si>
  <si>
    <t>Transport:de la ville à l'Hotel</t>
  </si>
  <si>
    <t>Transport:filature-bambeto-eaux et forets-cosa A/R</t>
  </si>
  <si>
    <t>Taxi-maison bureau(AR)</t>
  </si>
  <si>
    <t>Taxi-maison centre ville-bureau pour récupération journaux</t>
  </si>
  <si>
    <t>Paiement de bonus media au journal l'Indexe sur le cas verdict tpi de kankan affaire peau de panthère</t>
  </si>
  <si>
    <t>Paiement de bonus media au journal l'Observateur sur le cas verdict tpi de kankan affaire peau de panthère</t>
  </si>
  <si>
    <t>Transport du27-28 et 29/09/2018</t>
  </si>
  <si>
    <t>Transfert/orange money de (1 016 000 GNF) à Baldé pour opération et juridique cas abattage d'une à Pita</t>
  </si>
  <si>
    <t xml:space="preserve">Frais de fonctionnement E37 pour (4) jour </t>
  </si>
  <si>
    <t>Frais taxi moto bureau-centre ville (banque) pour retrait et achat de (2) chargeurs pour ordinateur</t>
  </si>
  <si>
    <t>Frais de fonctionnement Moné  pour (4) jours</t>
  </si>
  <si>
    <t>Taxi maison-Bureau A</t>
  </si>
  <si>
    <t>Taxi Conakry-Mamou A</t>
  </si>
  <si>
    <t>Taxi gare routière-Hotel</t>
  </si>
  <si>
    <t>Frais d'hotel</t>
  </si>
  <si>
    <t>Taxi Hotel-Pénitencier A/R</t>
  </si>
  <si>
    <t>Frais de jail visit 04 jours,du 02 au 05</t>
  </si>
  <si>
    <t>Food allowance 04 jours ,du 02 au 05</t>
  </si>
  <si>
    <t>Frais de bloc note et carnet de reçu</t>
  </si>
  <si>
    <t>Taxi hotel-pénitencier A/R</t>
  </si>
  <si>
    <t>Frais d'impression questionnaire(cas carlos)</t>
  </si>
  <si>
    <t>Frais de photocopie questionnaire (cas carlos)</t>
  </si>
  <si>
    <t>frais d'achat chemise</t>
  </si>
  <si>
    <t>Frais d'impression Procès verbale (carlos)</t>
  </si>
  <si>
    <t>Taxi hotel-pénitencier-tribunal-hotel A/R</t>
  </si>
  <si>
    <t>Frais de jail visit 05 jours,du  06 au 10</t>
  </si>
  <si>
    <t>Food allowance 05 jours du 06 au 10</t>
  </si>
  <si>
    <t>Taxi hotel-penitencier A/R</t>
  </si>
  <si>
    <t>Frais de jail visit 03 jours du 11 au 13</t>
  </si>
  <si>
    <t>Food allowance 03 jours du 11 au 13</t>
  </si>
  <si>
    <t>Frais d'hotel 10 jours</t>
  </si>
  <si>
    <t>Food allowance Agents O et forets</t>
  </si>
  <si>
    <t>Frais de carburant 30 litres</t>
  </si>
  <si>
    <t>Taxi maison-bureau A/R</t>
  </si>
  <si>
    <t>Taxi maison-Kaporo</t>
  </si>
  <si>
    <t>Taxi kaporo-DPJ A</t>
  </si>
  <si>
    <t>Taxi DPJ-Bureau R</t>
  </si>
  <si>
    <t xml:space="preserve">Taxi maison-Gare routière </t>
  </si>
  <si>
    <t>Taxi gare routière -hotel-tribunal-pénitencier A/R</t>
  </si>
  <si>
    <t>Bonus Agents Cas Dia(Mamou)</t>
  </si>
  <si>
    <t>Frais de Carburant 20 litres</t>
  </si>
  <si>
    <t>Frais de Jail visit</t>
  </si>
  <si>
    <t xml:space="preserve">Frais d'hotel </t>
  </si>
  <si>
    <t>Taxi hotel-penitencier_gare routière</t>
  </si>
  <si>
    <t>Frais de taxi Mamou-Conakry R</t>
  </si>
  <si>
    <t>Taxi kissosso-Lambandji R</t>
  </si>
  <si>
    <t xml:space="preserve">Odette </t>
  </si>
  <si>
    <t>Transport bureau-maison-gare routière pour Mamou</t>
  </si>
  <si>
    <t>Frais mandat d'amener Dia</t>
  </si>
  <si>
    <t>Transport Mamady eaux et Forêts</t>
  </si>
  <si>
    <t>Frais carburant Interpol pour Transport Dia Ckry-Mamou</t>
  </si>
  <si>
    <t>Bonus Aliou Bah DPS</t>
  </si>
  <si>
    <t>Bonus Aboubacar Sylla DPS</t>
  </si>
  <si>
    <t>Bonus brigadier chef Camara DPS</t>
  </si>
  <si>
    <t>Bonus Caporal chef Ben Kouyaté</t>
  </si>
  <si>
    <t>location véhicule pour transport de Dia à Mamou</t>
  </si>
  <si>
    <t>Bonus Liétenant Malik Koné DPS</t>
  </si>
  <si>
    <t>Transport  (1) Abdoulaye Chérif Diallo</t>
  </si>
  <si>
    <t>Transport Tamba pour la radio Bonheur</t>
  </si>
  <si>
    <t>Fonctionnement de (2) jours de Tamba</t>
  </si>
  <si>
    <t>Transport baldé bureau-Interpol</t>
  </si>
  <si>
    <t>Frais de mise en réseaux de l'imprimante et activation de windows 8</t>
  </si>
  <si>
    <t xml:space="preserve">Fonctionnement maïmouna Baldé </t>
  </si>
  <si>
    <t>Transport Odette</t>
  </si>
  <si>
    <t xml:space="preserve">Sessou </t>
  </si>
  <si>
    <t>Frais taxi moto bureau-cabinet avocat (Me SOVOGUI) pour recuperation demande d'appel (cas magnaga)</t>
  </si>
  <si>
    <t>18/10/GALFPC1914R48</t>
  </si>
  <si>
    <t>Frais carburant location pour l'opération abattage d'une panthère à Pita</t>
  </si>
  <si>
    <t>18/10/GALFPC1915R0007452</t>
  </si>
  <si>
    <t>18/10/GALFPC1914R32</t>
  </si>
  <si>
    <t>Food allowence de Baldé pour 2jours</t>
  </si>
  <si>
    <t>18/10/GALFPC1915R22</t>
  </si>
  <si>
    <t>18/10/GALFPC1915R21</t>
  </si>
  <si>
    <t>18/10/GALFPC1915R24</t>
  </si>
  <si>
    <t>18/10/GALFPC1915R27</t>
  </si>
  <si>
    <t>18/10/GALFPC1915R25</t>
  </si>
  <si>
    <t>18/10/GALFPC1915R26</t>
  </si>
  <si>
    <t>18/10/GALFPC1915F127</t>
  </si>
  <si>
    <t>18/10/GALFPC1915F128</t>
  </si>
  <si>
    <t>18/10/GALFPC1923F129</t>
  </si>
  <si>
    <t>18/10/GALFPC1923R28</t>
  </si>
  <si>
    <t>18/10/GALFPC1923R29</t>
  </si>
  <si>
    <t>18/10/GALFPC1923R31</t>
  </si>
  <si>
    <t>Frais deplacement taxi ville bureau-UE-Aéroportde Charlotte</t>
  </si>
  <si>
    <t>18/9/GALFPC1795F952</t>
  </si>
  <si>
    <t>18/9/GALFPC1795R27</t>
  </si>
  <si>
    <t>18/9/GALFPC1795R25</t>
  </si>
  <si>
    <t>18/9/GALFPC1795R28</t>
  </si>
  <si>
    <t>18/9/GALFPC1795R1,27</t>
  </si>
  <si>
    <t>18/10/GALF</t>
  </si>
  <si>
    <t>Taxi bureau - maison</t>
  </si>
  <si>
    <t>Taxi bureau belle-vue , lambanyi ,kobaya</t>
  </si>
  <si>
    <t>Taxi bureau coronthie , coleah ,matam</t>
  </si>
  <si>
    <t>Taxi bureau camp carrefour , yimbaya pour les enquêtes</t>
  </si>
  <si>
    <t>Taxi bureau dubréka pour les enquêtes</t>
  </si>
  <si>
    <t>Taxi bureau taouyah , lambanyi , kobaya</t>
  </si>
  <si>
    <t>Taxi bureau kenien, port de bonfi , gbessia</t>
  </si>
  <si>
    <t>Transport Conakry-Pita</t>
  </si>
  <si>
    <t>Frais de fonctionnement E40 pour (4) jours</t>
  </si>
  <si>
    <t xml:space="preserve">Transport pour enquete journalière </t>
  </si>
  <si>
    <t>Transport  maison-gare routière bambeto</t>
  </si>
  <si>
    <t>Food-allouwance</t>
  </si>
  <si>
    <t>18/10/GALFPC1905TV</t>
  </si>
  <si>
    <t>18/10/GALFPC1905R13</t>
  </si>
  <si>
    <t>18/10/GALFPC1905R14</t>
  </si>
  <si>
    <t>18/10/GALFPC1905R15</t>
  </si>
  <si>
    <t>18/10/GALFPC1905R16</t>
  </si>
  <si>
    <t>Transport  gare routière Pita-Hotel</t>
  </si>
  <si>
    <t xml:space="preserve">Transport Pita-tangan mawdhè </t>
  </si>
  <si>
    <t>18/10/GALFPC1905R17</t>
  </si>
  <si>
    <t>18/10/GALFPC1905R18</t>
  </si>
  <si>
    <t>18/10/GALFPC1905R19</t>
  </si>
  <si>
    <t>18/10/GALFPC1905R20</t>
  </si>
  <si>
    <t>18/10/GALFPC1905R21</t>
  </si>
  <si>
    <t>18/10/GALFPC1905R25</t>
  </si>
  <si>
    <t>18/10/GALFPC1905R22</t>
  </si>
  <si>
    <t>18/10/GALFPC1905R23</t>
  </si>
  <si>
    <t>18/10/GALFPC1905R24</t>
  </si>
  <si>
    <t xml:space="preserve">       </t>
  </si>
  <si>
    <t>Transport  Pita Hotel-en ville A/R</t>
  </si>
  <si>
    <t xml:space="preserve">Office Materials </t>
  </si>
  <si>
    <t>18/10/GALFPC1819TV</t>
  </si>
  <si>
    <t>18/10/GALFPC1819R01</t>
  </si>
  <si>
    <t>18/10/GALFPC1819F11</t>
  </si>
  <si>
    <t>18/10/GALFPC1819R02</t>
  </si>
  <si>
    <t xml:space="preserve">Frais d'hotel (1) nuité </t>
  </si>
  <si>
    <t>18/10/GALFPC1819R07</t>
  </si>
  <si>
    <t>18/10/GALFPC1819F001019</t>
  </si>
  <si>
    <t>18/10/GALFPC1819R08</t>
  </si>
  <si>
    <t>18/10/GALFPC1819R09</t>
  </si>
  <si>
    <t>18/10/GALFPC1819R10</t>
  </si>
  <si>
    <t>18/10/GALFPC1819R11</t>
  </si>
  <si>
    <t>18/10/GALFPC1819R14-15</t>
  </si>
  <si>
    <t>18/10/GALFPC1819r18</t>
  </si>
  <si>
    <t>18/10/GALFPC1819R21</t>
  </si>
  <si>
    <t>18/10/GALFPC1819R24</t>
  </si>
  <si>
    <t>18/10/GALFPC1819R27</t>
  </si>
  <si>
    <t>18/10/GALFPC1819R30</t>
  </si>
  <si>
    <t>18/10/GALFPC1819R33</t>
  </si>
  <si>
    <t xml:space="preserve">Paiement  Bonus cas Pita </t>
  </si>
  <si>
    <t>18/10/GALFPC1900R36</t>
  </si>
  <si>
    <t>18/10/GALFPC1900R38</t>
  </si>
  <si>
    <t>18/10/GALFPC1900R43</t>
  </si>
  <si>
    <t>18/10/GALFPC1900F130</t>
  </si>
  <si>
    <t>Facture 03101801 Daye Voyages Achat de billet d'avion Conakry-Dakar pour Charlotte</t>
  </si>
  <si>
    <t>Facture 014/ESM Frais location d'un bateau (Vedette)  pour la relache du pélican</t>
  </si>
  <si>
    <t>18/10/GALFPC1804F50</t>
  </si>
  <si>
    <t>18/10/GALFPC1804F014</t>
  </si>
  <si>
    <t>Frais hôtel (2) nuitées pour la relâche du pelican dans les îles à Tristao</t>
  </si>
  <si>
    <t>Achat d'un parapluie</t>
  </si>
  <si>
    <t>Achat de (45) litres de carburant pour le véhicule de location Conakry-kamsar pour la relacge du pélican</t>
  </si>
  <si>
    <t>Food allowance (3) jours du point focal de la criminalité pour la relache du pélican</t>
  </si>
  <si>
    <t>Achat d'une serviette pour le petit céphalophe</t>
  </si>
  <si>
    <t>18/10/GALFPC1804R26</t>
  </si>
  <si>
    <t>18/10/GALFPC1804R23</t>
  </si>
  <si>
    <t>18/10/GALFPC1804TC</t>
  </si>
  <si>
    <t>18/10/GALFPC1804R05</t>
  </si>
  <si>
    <t>18/10/GALFPC1804R08</t>
  </si>
  <si>
    <t>Food allowance (3) jours Intendant animalier pour la relache du pélican</t>
  </si>
  <si>
    <t>18/10/GALFPC1804R07</t>
  </si>
  <si>
    <t>Achat d'eau à l'île tristao</t>
  </si>
  <si>
    <t>Paiement main d'eouvre menuisier intendant animalier  pour la relâche du pélican</t>
  </si>
  <si>
    <t>18/10/GALFPC1804R10</t>
  </si>
  <si>
    <t xml:space="preserve">Achat bloc note </t>
  </si>
  <si>
    <t>Taxi moto pour achat nourriture pélican</t>
  </si>
  <si>
    <t>Achat eau de boisson</t>
  </si>
  <si>
    <t xml:space="preserve">Frais de taxes portuaires d'embarcation </t>
  </si>
  <si>
    <t xml:space="preserve">Achat de couverture cephalophe </t>
  </si>
  <si>
    <t xml:space="preserve">Prestation soigneur cephalophe </t>
  </si>
  <si>
    <t>Achat nourriture céphalophe</t>
  </si>
  <si>
    <t>Facture 50 Achat gel anti-bactérien pharmacie</t>
  </si>
  <si>
    <t>Taxi maison colonel Sow Bhoye arrivée Conakry</t>
  </si>
  <si>
    <t>Frais de fonctionnement Sessou pour la semaine</t>
  </si>
  <si>
    <t>Frais de mission Sessou frais suivi juridique cas Magnanga à Kindia</t>
  </si>
  <si>
    <t>Food allowance Barry (3) jours</t>
  </si>
  <si>
    <t>18/10/GALFPC1937R21</t>
  </si>
  <si>
    <t>18/10/GALFPC1937R02</t>
  </si>
  <si>
    <t>18/10/GALFPC1937R01</t>
  </si>
  <si>
    <t>18/10/GALFPC1937R03</t>
  </si>
  <si>
    <t>18/10/GALFPC1937R09</t>
  </si>
  <si>
    <t>18/10/GALFPC1937R10</t>
  </si>
  <si>
    <t>18/10/GALFPC1937R05</t>
  </si>
  <si>
    <t>18/10/GALFPC1937R04</t>
  </si>
  <si>
    <t>18/10/GALFPC1937R06</t>
  </si>
  <si>
    <t>18/10/GALFPC1937R07</t>
  </si>
  <si>
    <t>18/10/GALFPC1937R26</t>
  </si>
  <si>
    <t>18/10/GALFPC1937R27</t>
  </si>
  <si>
    <t>18/10/GALFPC1937R29</t>
  </si>
  <si>
    <t>18/10/GALFPC1937F83</t>
  </si>
  <si>
    <t>18/10/GALFPC1937R25</t>
  </si>
  <si>
    <t>18/10/GALFPC1937R08</t>
  </si>
  <si>
    <t>18/10/GALFPC1937TC</t>
  </si>
  <si>
    <t>Frais total achat carburant pour l'opération d'arrestation et son defferement de Conakry à mamou de Dia sur l'affaire de carlos</t>
  </si>
  <si>
    <t>Paiement frais Location d'un véhiculepour  (2) jours pour le defferement de dia à Mamou (Affaire Carlos)</t>
  </si>
  <si>
    <t>Taxi moto bureau-Kaloum de Saidou</t>
  </si>
  <si>
    <t>Fonctionnement  Moné</t>
  </si>
  <si>
    <t>18/10/GALFPC1937R008950</t>
  </si>
  <si>
    <t>Transport E20 pour la filature chez Dia</t>
  </si>
  <si>
    <t>Versement à Aïssatou Sessou pour le complement des medicaux</t>
  </si>
  <si>
    <t>18/10/GALFPC1940</t>
  </si>
  <si>
    <t>Travel Expenses</t>
  </si>
  <si>
    <t>Facture service WEB</t>
  </si>
  <si>
    <t>Frais demande de compte pour le mois de septembre</t>
  </si>
  <si>
    <t xml:space="preserve">Frais demande de compte </t>
  </si>
  <si>
    <t xml:space="preserve">Chèque guichet 5502468 retrait sur compte GNF pour  Approvisionnement de caisse </t>
  </si>
  <si>
    <t>Frais retrait chèque guichet</t>
  </si>
  <si>
    <t xml:space="preserve">Chèque guichet 5499015 retrait sur compte GNF pour  Approvisionnement de caisse </t>
  </si>
  <si>
    <t>18/9/GALFPB154</t>
  </si>
  <si>
    <t>18/9/GALFPB155</t>
  </si>
  <si>
    <t>18/9/GALFPB156</t>
  </si>
  <si>
    <t>18/9/GALFPB157</t>
  </si>
  <si>
    <t>18/9/GALFPB158</t>
  </si>
  <si>
    <t>Virement sur le compte/WPT pour l'entretien des pérroquets</t>
  </si>
  <si>
    <t>Chèque 01491626  paiement RTS  septembre 2018</t>
  </si>
  <si>
    <t>Chèque 01491626 Paiement RTS pour Septembre 2018</t>
  </si>
  <si>
    <t>Bank Fees</t>
  </si>
  <si>
    <t xml:space="preserve">Personnel </t>
  </si>
  <si>
    <t>BPMG GNF</t>
  </si>
  <si>
    <t>Demande d'extrait de compte pour septembre 2018</t>
  </si>
  <si>
    <t>BPMG USD</t>
  </si>
  <si>
    <t>Achat de (20) de carburant pour le transfert du serpent boa à Forécariah</t>
  </si>
  <si>
    <t>Reçu 008950 NSIA Frais d'assurance de voyage</t>
  </si>
  <si>
    <t>Taxi moto bureau-DHL</t>
  </si>
  <si>
    <t>Versement à Saidou pour l'opération d'arrestation de Dia</t>
  </si>
  <si>
    <t>18/10/GALFPC1941</t>
  </si>
  <si>
    <t>18/10/GALFPC1942</t>
  </si>
  <si>
    <t>18/10/GALFPC1937R14</t>
  </si>
  <si>
    <t>Taxi moto bureau-Ambassade de France pour retrait pass port</t>
  </si>
  <si>
    <t>Étiquettes de lignes</t>
  </si>
  <si>
    <t>Total général</t>
  </si>
  <si>
    <t>(vide)</t>
  </si>
  <si>
    <t>Étiquettes de colonnes</t>
  </si>
  <si>
    <t>Somme de Montant dépensé</t>
  </si>
  <si>
    <t xml:space="preserve">Chèque 01491631  Approvisionnement de caisse </t>
  </si>
  <si>
    <t>18/9/GALFPB159</t>
  </si>
  <si>
    <t>18/9/GALFPB160</t>
  </si>
  <si>
    <t>18/9/GALFPB161</t>
  </si>
  <si>
    <t>18/9/GALFPB162</t>
  </si>
  <si>
    <t>Achat d'un bidon de d'eau de javel pour l'entretien bureau</t>
  </si>
  <si>
    <t>Frais taxi moto bureau-Ministère de l'environnement pour deposer lettre d'amodiation</t>
  </si>
  <si>
    <t>18/10/GALFPC1943</t>
  </si>
  <si>
    <t>18/10/GALFPC1944</t>
  </si>
  <si>
    <t>18/10/GALFPC1945</t>
  </si>
  <si>
    <t xml:space="preserve">Versement à Tamba  Bonus média </t>
  </si>
  <si>
    <t>Transfert/orange money de Jail visit de carlos et Dia à Mamou</t>
  </si>
  <si>
    <t>Frais fonctionnement pour la semaine</t>
  </si>
  <si>
    <t>Taxi moto bureau-banque pour retrait</t>
  </si>
  <si>
    <t>18/10/GALFPC1946</t>
  </si>
  <si>
    <t>18/10/GALFPC1947</t>
  </si>
  <si>
    <t>18/10/GALFPC1948</t>
  </si>
  <si>
    <t>18/10/GALFPC1949</t>
  </si>
  <si>
    <t>18/10/GALFPC1950</t>
  </si>
  <si>
    <t>18/10/GALFPC1951</t>
  </si>
  <si>
    <t>18/10/GALFPC1952</t>
  </si>
  <si>
    <t>18/10/GALFPC1953</t>
  </si>
  <si>
    <t>18/10/GALFPC1938</t>
  </si>
  <si>
    <t>SOLDE  AU  31/10/18</t>
  </si>
  <si>
    <t>Paiement de (5) jours de salaire septembre 2018</t>
  </si>
  <si>
    <t>Frais Transfert/orange money de Jail visit de carlos et DIA à Mamou</t>
  </si>
  <si>
    <t>18/10/GALFPC1954</t>
  </si>
  <si>
    <t>Chèque Guichet retrait  sur le compte GNF pour Appro Caisse</t>
  </si>
  <si>
    <t xml:space="preserve">Chèque 01491631  Approvisionnement de Caisse </t>
  </si>
  <si>
    <t>FraisJail visit de carlos et Dia à Mamou</t>
  </si>
  <si>
    <t>Somme de SORTIES</t>
  </si>
  <si>
    <t>NOM</t>
  </si>
  <si>
    <t>Département</t>
  </si>
  <si>
    <t>Total reçu</t>
  </si>
  <si>
    <t>Total dépensé</t>
  </si>
  <si>
    <t>Virement interne</t>
  </si>
  <si>
    <t>Total Retrait cash</t>
  </si>
  <si>
    <t>Fonds Exterieur pour le projet</t>
  </si>
  <si>
    <t>Total reversé</t>
  </si>
  <si>
    <t>Balance au 30/09/2018</t>
  </si>
  <si>
    <t>Saidou</t>
  </si>
  <si>
    <t>TOTAL CAISSE</t>
  </si>
  <si>
    <t>BPMG-21201914701-11</t>
  </si>
  <si>
    <t>GNF</t>
  </si>
  <si>
    <t>BPMG-21201914703-11</t>
  </si>
  <si>
    <t>USD</t>
  </si>
  <si>
    <t>TOTAL BANQUES</t>
  </si>
  <si>
    <t xml:space="preserve">TOTAL </t>
  </si>
  <si>
    <t>Cash book</t>
  </si>
  <si>
    <t>Mouvements mensuels</t>
  </si>
  <si>
    <t>caisse</t>
  </si>
  <si>
    <t>Reçu du bailleur</t>
  </si>
  <si>
    <t>banque</t>
  </si>
  <si>
    <t>Dépensé</t>
  </si>
  <si>
    <t>Avances</t>
  </si>
  <si>
    <t xml:space="preserve">Avances </t>
  </si>
  <si>
    <t>total</t>
  </si>
  <si>
    <t>Comptabilité</t>
  </si>
  <si>
    <t>Réel</t>
  </si>
  <si>
    <t>Difference</t>
  </si>
  <si>
    <t>SOLDE AU  31/10/18</t>
  </si>
  <si>
    <t>18/9/GALFPB163</t>
  </si>
  <si>
    <t>Taxe farsi fixe au 31/10/2018</t>
  </si>
  <si>
    <t>Frais manipulation de compte octobre 2018</t>
  </si>
  <si>
    <t>Frais de fonctionnement (2) semaines de E19</t>
  </si>
  <si>
    <t>Transport bureau-Ambassade de France</t>
  </si>
  <si>
    <t>Balance au 3/10/2018</t>
  </si>
  <si>
    <t>Frais service WEB</t>
  </si>
  <si>
    <t>Frais de virement  par BPMG  du financement /WPT pour l'entretien des pérroquets</t>
  </si>
  <si>
    <t>Retrait sur le compte USD du financement de WPT pour l'entretien des pérroquets</t>
  </si>
  <si>
    <t>Taxe frais fixe au 31/10/2018</t>
  </si>
  <si>
    <t>Virement sur le Compte USD GALF par EAGLE</t>
  </si>
  <si>
    <t>Frais de virement par BPMG</t>
  </si>
  <si>
    <t>SOLDE AU 31/10/18</t>
  </si>
  <si>
    <t xml:space="preserve">Frais de virement  par BPMG </t>
  </si>
  <si>
    <t>Commission manipulation de compte</t>
  </si>
  <si>
    <t>Solde comptable au 31/10/2018</t>
  </si>
  <si>
    <t>Chèque 01491633  Paiement facture 10/071/527A BSPS/sécurité bureau octobre 2018</t>
  </si>
  <si>
    <t>Document de Suivi financier</t>
  </si>
  <si>
    <t>EAGLE NETWORK</t>
  </si>
  <si>
    <t xml:space="preserve">COUVRANT LA PERIODE DU 01/10/2018 AU 31/10/2018                        </t>
  </si>
  <si>
    <r>
      <t xml:space="preserve">Arrêté de caisse en </t>
    </r>
    <r>
      <rPr>
        <b/>
        <i/>
        <sz val="16"/>
        <color indexed="10"/>
        <rFont val="Arial"/>
        <family val="2"/>
      </rPr>
      <t>(GNF)</t>
    </r>
    <r>
      <rPr>
        <b/>
        <sz val="16"/>
        <rFont val="Arial"/>
        <family val="2"/>
      </rPr>
      <t xml:space="preserve"> au 31/10/2018</t>
    </r>
  </si>
  <si>
    <t xml:space="preserve">Compte n° 21201914701-11 </t>
  </si>
  <si>
    <t>Intitulé :  WCP-GALF-GNF</t>
  </si>
  <si>
    <t>BILLETAGE</t>
  </si>
  <si>
    <t>Billets de :</t>
  </si>
  <si>
    <t>×</t>
  </si>
  <si>
    <t>x</t>
  </si>
  <si>
    <t>Sous total A</t>
  </si>
  <si>
    <t>Pièces de :</t>
  </si>
  <si>
    <t>Sous total B</t>
  </si>
  <si>
    <t>Solde physique (C = A+B)</t>
  </si>
  <si>
    <t>Solde Comptable (D)</t>
  </si>
  <si>
    <t>Ecart (E = C-D)</t>
  </si>
  <si>
    <r>
      <t xml:space="preserve">Justification de l'écart : </t>
    </r>
    <r>
      <rPr>
        <b/>
        <sz val="10"/>
        <color indexed="10"/>
        <rFont val="Arial"/>
        <family val="2"/>
      </rPr>
      <t xml:space="preserve">(+13) GNF car il n'ya pas de pieces de  (10) francs guineens </t>
    </r>
  </si>
  <si>
    <t>……………………………………………………………………………………………………</t>
  </si>
  <si>
    <t>……………………………………………………………………………………………………..</t>
  </si>
  <si>
    <t>LE CHEF DE PROJET</t>
  </si>
  <si>
    <t>LE COMPTABLE</t>
  </si>
  <si>
    <t>Mamadou Saidou Deba Barry</t>
  </si>
  <si>
    <t xml:space="preserve">  Moné Doré</t>
  </si>
  <si>
    <t>BANQUE</t>
  </si>
  <si>
    <t>Nom de la banque:</t>
  </si>
  <si>
    <t>BPMG</t>
  </si>
  <si>
    <t>Numéro du compte:</t>
  </si>
  <si>
    <t>21201914701-11</t>
  </si>
  <si>
    <t>Etat de rapprochement du solde du compte bancaire</t>
  </si>
  <si>
    <t>Intitulé du compte:</t>
  </si>
  <si>
    <t>WCP-GALF-GNF</t>
  </si>
  <si>
    <r>
      <t>en (GNF</t>
    </r>
    <r>
      <rPr>
        <b/>
        <i/>
        <sz val="12"/>
        <rFont val="Arial"/>
        <family val="2"/>
      </rPr>
      <t>)</t>
    </r>
    <r>
      <rPr>
        <b/>
        <sz val="12"/>
        <rFont val="Arial"/>
        <family val="2"/>
      </rPr>
      <t xml:space="preserve"> au</t>
    </r>
  </si>
  <si>
    <t>COMPTABILITE</t>
  </si>
  <si>
    <t xml:space="preserve">n° </t>
  </si>
  <si>
    <t>Libellé</t>
  </si>
  <si>
    <t>Débit</t>
  </si>
  <si>
    <t>Crédit</t>
  </si>
  <si>
    <t>Solde du journal de banque</t>
  </si>
  <si>
    <t>Solde de l'extrait de compte</t>
  </si>
  <si>
    <t>Chèque 01491633</t>
  </si>
  <si>
    <t>Paiement facture 010/BSPS/sécurité bureau octobre 2018</t>
  </si>
  <si>
    <t>non par passé par la banque</t>
  </si>
  <si>
    <t>Le CHEF DE PROJET</t>
  </si>
  <si>
    <t>La COMPTABLE</t>
  </si>
  <si>
    <t xml:space="preserve">      Moné  Doré</t>
  </si>
  <si>
    <t xml:space="preserve">         31/10/2018</t>
  </si>
  <si>
    <t>21201914703-11</t>
  </si>
  <si>
    <t>WCP-GALF-USD</t>
  </si>
  <si>
    <r>
      <t>Etat de rapprochement du solde du compte bancaire en (</t>
    </r>
    <r>
      <rPr>
        <b/>
        <sz val="16"/>
        <color rgb="FFFF0000"/>
        <rFont val="Arial"/>
        <family val="2"/>
      </rPr>
      <t>USD</t>
    </r>
    <r>
      <rPr>
        <b/>
        <sz val="16"/>
        <rFont val="Arial"/>
        <family val="2"/>
      </rPr>
      <t>) au</t>
    </r>
  </si>
  <si>
    <t xml:space="preserve">             Moné  Doré</t>
  </si>
  <si>
    <t>Solde comptable au 30/09/2018</t>
  </si>
  <si>
    <t xml:space="preserve">  </t>
  </si>
  <si>
    <t>18/10/GALFPC1804R03-04</t>
  </si>
  <si>
    <t>18/10/GALFPC1804R11</t>
  </si>
  <si>
    <t>Taxi moto sur l'île</t>
  </si>
  <si>
    <t>Operation</t>
  </si>
  <si>
    <t>Trust Building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</si>
</sst>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€_-;\-* #,##0.00\ _€_-;_-* &quot;-&quot;??\ _€_-;_-@_-"/>
    <numFmt numFmtId="164" formatCode="_-* #,##0\ _€_-;\-* #,##0\ _€_-;_-* &quot;-&quot;??\ _€_-;_-@_-"/>
    <numFmt numFmtId="165" formatCode="d\-mmm\-yy"/>
    <numFmt numFmtId="166" formatCode="#,##0.0"/>
    <numFmt numFmtId="167" formatCode="_(* #,##0.00_);_(* \(#,##0.00\);_(* &quot;-&quot;??_);_(@_)"/>
    <numFmt numFmtId="168" formatCode="_-* #,##0.0\ _€_-;\-* #,##0.0\ _€_-;_-* &quot;-&quot;??\ _€_-;_-@_-"/>
    <numFmt numFmtId="169" formatCode="#,##0.00\ _A_r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b/>
      <sz val="12"/>
      <name val="Calibri"/>
      <family val="2"/>
      <scheme val="minor"/>
    </font>
    <font>
      <sz val="12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u/>
      <sz val="12"/>
      <name val="Arial"/>
      <family val="2"/>
    </font>
    <font>
      <sz val="12"/>
      <name val="Calibri"/>
      <family val="2"/>
      <scheme val="minor"/>
    </font>
    <font>
      <b/>
      <sz val="16"/>
      <name val="Arial"/>
      <family val="2"/>
    </font>
    <font>
      <b/>
      <i/>
      <sz val="16"/>
      <color indexed="10"/>
      <name val="Arial"/>
      <family val="2"/>
    </font>
    <font>
      <sz val="14"/>
      <name val="Arial"/>
      <family val="2"/>
    </font>
    <font>
      <sz val="10"/>
      <name val="Calibri"/>
      <family val="2"/>
    </font>
    <font>
      <b/>
      <sz val="10"/>
      <color indexed="10"/>
      <name val="Arial"/>
      <family val="2"/>
    </font>
    <font>
      <i/>
      <sz val="10"/>
      <color indexed="10"/>
      <name val="Arial"/>
      <family val="2"/>
    </font>
    <font>
      <b/>
      <sz val="12"/>
      <color theme="1"/>
      <name val="Calibri"/>
      <family val="2"/>
      <scheme val="minor"/>
    </font>
    <font>
      <sz val="11"/>
      <name val="Arial"/>
      <family val="2"/>
    </font>
    <font>
      <b/>
      <i/>
      <sz val="12"/>
      <name val="Arial"/>
      <family val="2"/>
    </font>
    <font>
      <b/>
      <sz val="12"/>
      <color indexed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color indexed="11"/>
      <name val="Arial"/>
      <family val="2"/>
    </font>
    <font>
      <b/>
      <sz val="16"/>
      <color rgb="FFFF0000"/>
      <name val="Arial"/>
      <family val="2"/>
    </font>
    <font>
      <b/>
      <sz val="11"/>
      <color indexed="10"/>
      <name val="Arial"/>
      <family val="2"/>
    </font>
    <font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3E30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1FFE7"/>
        <bgColor indexed="64"/>
      </patternFill>
    </fill>
    <fill>
      <patternFill patternType="solid">
        <fgColor rgb="FF89F7B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8FEB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</fills>
  <borders count="5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8" fillId="0" borderId="0" applyFont="0" applyFill="0" applyBorder="0" applyAlignment="0" applyProtection="0"/>
    <xf numFmtId="0" fontId="3" fillId="0" borderId="0"/>
    <xf numFmtId="43" fontId="8" fillId="0" borderId="0" applyFont="0" applyFill="0" applyBorder="0" applyAlignment="0" applyProtection="0"/>
    <xf numFmtId="0" fontId="8" fillId="0" borderId="0"/>
  </cellStyleXfs>
  <cellXfs count="342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3" fontId="4" fillId="0" borderId="0" xfId="0" applyNumberFormat="1" applyFont="1" applyBorder="1"/>
    <xf numFmtId="0" fontId="2" fillId="2" borderId="1" xfId="0" applyFont="1" applyFill="1" applyBorder="1"/>
    <xf numFmtId="3" fontId="4" fillId="2" borderId="1" xfId="0" applyNumberFormat="1" applyFont="1" applyFill="1" applyBorder="1"/>
    <xf numFmtId="3" fontId="4" fillId="2" borderId="2" xfId="0" applyNumberFormat="1" applyFont="1" applyFill="1" applyBorder="1"/>
    <xf numFmtId="0" fontId="0" fillId="0" borderId="3" xfId="0" applyBorder="1"/>
    <xf numFmtId="0" fontId="2" fillId="2" borderId="4" xfId="0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center"/>
    </xf>
    <xf numFmtId="0" fontId="0" fillId="0" borderId="6" xfId="0" applyBorder="1"/>
    <xf numFmtId="0" fontId="2" fillId="2" borderId="4" xfId="0" applyFont="1" applyFill="1" applyBorder="1"/>
    <xf numFmtId="0" fontId="2" fillId="2" borderId="7" xfId="0" applyFont="1" applyFill="1" applyBorder="1"/>
    <xf numFmtId="3" fontId="4" fillId="2" borderId="4" xfId="0" applyNumberFormat="1" applyFont="1" applyFill="1" applyBorder="1"/>
    <xf numFmtId="3" fontId="4" fillId="2" borderId="8" xfId="0" applyNumberFormat="1" applyFont="1" applyFill="1" applyBorder="1"/>
    <xf numFmtId="0" fontId="0" fillId="0" borderId="9" xfId="0" applyBorder="1"/>
    <xf numFmtId="0" fontId="0" fillId="0" borderId="10" xfId="0" applyFont="1" applyBorder="1"/>
    <xf numFmtId="15" fontId="5" fillId="0" borderId="10" xfId="0" applyNumberFormat="1" applyFont="1" applyBorder="1" applyAlignment="1">
      <alignment horizontal="center"/>
    </xf>
    <xf numFmtId="0" fontId="5" fillId="3" borderId="3" xfId="0" applyFont="1" applyFill="1" applyBorder="1" applyAlignment="1">
      <alignment horizontal="left"/>
    </xf>
    <xf numFmtId="3" fontId="1" fillId="0" borderId="10" xfId="0" applyNumberFormat="1" applyFont="1" applyBorder="1" applyAlignment="1">
      <alignment horizontal="center"/>
    </xf>
    <xf numFmtId="3" fontId="6" fillId="3" borderId="10" xfId="0" applyNumberFormat="1" applyFont="1" applyFill="1" applyBorder="1" applyAlignment="1">
      <alignment horizontal="center"/>
    </xf>
    <xf numFmtId="15" fontId="4" fillId="0" borderId="10" xfId="0" applyNumberFormat="1" applyFont="1" applyBorder="1" applyAlignment="1">
      <alignment horizontal="center"/>
    </xf>
    <xf numFmtId="0" fontId="3" fillId="3" borderId="10" xfId="0" applyFont="1" applyFill="1" applyBorder="1" applyAlignment="1">
      <alignment horizontal="left"/>
    </xf>
    <xf numFmtId="3" fontId="4" fillId="3" borderId="10" xfId="0" applyNumberFormat="1" applyFont="1" applyFill="1" applyBorder="1" applyAlignment="1">
      <alignment horizontal="center"/>
    </xf>
    <xf numFmtId="0" fontId="0" fillId="0" borderId="10" xfId="0" applyBorder="1"/>
    <xf numFmtId="4" fontId="4" fillId="3" borderId="10" xfId="0" applyNumberFormat="1" applyFont="1" applyFill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left"/>
    </xf>
    <xf numFmtId="0" fontId="7" fillId="0" borderId="10" xfId="0" applyFont="1" applyBorder="1" applyAlignment="1">
      <alignment horizontal="right"/>
    </xf>
    <xf numFmtId="3" fontId="7" fillId="0" borderId="10" xfId="0" applyNumberFormat="1" applyFont="1" applyBorder="1"/>
    <xf numFmtId="0" fontId="7" fillId="0" borderId="11" xfId="0" applyFont="1" applyBorder="1" applyAlignment="1">
      <alignment horizontal="right"/>
    </xf>
    <xf numFmtId="3" fontId="7" fillId="0" borderId="7" xfId="0" applyNumberFormat="1" applyFont="1" applyBorder="1"/>
    <xf numFmtId="4" fontId="4" fillId="0" borderId="8" xfId="0" applyNumberFormat="1" applyFont="1" applyBorder="1"/>
    <xf numFmtId="3" fontId="0" fillId="0" borderId="0" xfId="0" applyNumberFormat="1"/>
    <xf numFmtId="43" fontId="0" fillId="0" borderId="0" xfId="1" applyFont="1"/>
    <xf numFmtId="164" fontId="0" fillId="0" borderId="0" xfId="1" applyNumberFormat="1" applyFont="1"/>
    <xf numFmtId="3" fontId="0" fillId="0" borderId="0" xfId="0" applyNumberFormat="1" applyAlignment="1">
      <alignment horizontal="center"/>
    </xf>
    <xf numFmtId="164" fontId="1" fillId="0" borderId="0" xfId="1" applyNumberFormat="1" applyFont="1"/>
    <xf numFmtId="3" fontId="4" fillId="0" borderId="0" xfId="0" applyNumberFormat="1" applyFont="1" applyBorder="1" applyAlignment="1">
      <alignment horizontal="center"/>
    </xf>
    <xf numFmtId="43" fontId="0" fillId="0" borderId="0" xfId="0" applyNumberFormat="1"/>
    <xf numFmtId="0" fontId="2" fillId="4" borderId="12" xfId="0" applyFont="1" applyFill="1" applyBorder="1"/>
    <xf numFmtId="0" fontId="2" fillId="4" borderId="1" xfId="0" applyFont="1" applyFill="1" applyBorder="1"/>
    <xf numFmtId="3" fontId="4" fillId="4" borderId="1" xfId="0" applyNumberFormat="1" applyFont="1" applyFill="1" applyBorder="1"/>
    <xf numFmtId="3" fontId="4" fillId="4" borderId="13" xfId="0" applyNumberFormat="1" applyFont="1" applyFill="1" applyBorder="1"/>
    <xf numFmtId="0" fontId="2" fillId="4" borderId="1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3" fontId="4" fillId="4" borderId="4" xfId="0" applyNumberFormat="1" applyFont="1" applyFill="1" applyBorder="1" applyAlignment="1">
      <alignment horizontal="center"/>
    </xf>
    <xf numFmtId="3" fontId="4" fillId="4" borderId="15" xfId="0" applyNumberFormat="1" applyFont="1" applyFill="1" applyBorder="1" applyAlignment="1">
      <alignment horizontal="center"/>
    </xf>
    <xf numFmtId="0" fontId="9" fillId="0" borderId="10" xfId="0" applyFont="1" applyFill="1" applyBorder="1"/>
    <xf numFmtId="0" fontId="10" fillId="0" borderId="10" xfId="0" applyFont="1" applyFill="1" applyBorder="1"/>
    <xf numFmtId="3" fontId="11" fillId="0" borderId="10" xfId="0" applyNumberFormat="1" applyFont="1" applyFill="1" applyBorder="1"/>
    <xf numFmtId="0" fontId="1" fillId="0" borderId="10" xfId="0" applyFont="1" applyBorder="1"/>
    <xf numFmtId="0" fontId="4" fillId="0" borderId="10" xfId="0" applyFont="1" applyBorder="1"/>
    <xf numFmtId="14" fontId="4" fillId="0" borderId="10" xfId="0" applyNumberFormat="1" applyFont="1" applyFill="1" applyBorder="1"/>
    <xf numFmtId="0" fontId="4" fillId="0" borderId="10" xfId="0" applyFont="1" applyFill="1" applyBorder="1"/>
    <xf numFmtId="3" fontId="4" fillId="0" borderId="10" xfId="0" applyNumberFormat="1" applyFont="1" applyFill="1" applyBorder="1" applyAlignment="1">
      <alignment horizontal="center"/>
    </xf>
    <xf numFmtId="14" fontId="4" fillId="0" borderId="10" xfId="0" applyNumberFormat="1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3" fontId="7" fillId="0" borderId="10" xfId="0" applyNumberFormat="1" applyFont="1" applyFill="1" applyBorder="1" applyAlignment="1">
      <alignment horizontal="center"/>
    </xf>
    <xf numFmtId="3" fontId="4" fillId="0" borderId="10" xfId="1" applyNumberFormat="1" applyFont="1" applyFill="1" applyBorder="1" applyAlignment="1">
      <alignment horizontal="center"/>
    </xf>
    <xf numFmtId="3" fontId="4" fillId="0" borderId="16" xfId="0" applyNumberFormat="1" applyFont="1" applyFill="1" applyBorder="1" applyAlignment="1">
      <alignment horizontal="center"/>
    </xf>
    <xf numFmtId="165" fontId="12" fillId="0" borderId="10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0" fontId="12" fillId="0" borderId="0" xfId="0" applyFont="1" applyBorder="1"/>
    <xf numFmtId="0" fontId="10" fillId="0" borderId="7" xfId="0" applyFont="1" applyBorder="1" applyAlignment="1">
      <alignment horizontal="right"/>
    </xf>
    <xf numFmtId="3" fontId="7" fillId="0" borderId="8" xfId="0" applyNumberFormat="1" applyFont="1" applyBorder="1"/>
    <xf numFmtId="0" fontId="1" fillId="0" borderId="10" xfId="0" applyFont="1" applyFill="1" applyBorder="1" applyAlignment="1">
      <alignment horizontal="left"/>
    </xf>
    <xf numFmtId="0" fontId="4" fillId="0" borderId="10" xfId="0" applyFont="1" applyBorder="1" applyAlignment="1">
      <alignment horizontal="left"/>
    </xf>
    <xf numFmtId="14" fontId="4" fillId="5" borderId="10" xfId="0" applyNumberFormat="1" applyFont="1" applyFill="1" applyBorder="1"/>
    <xf numFmtId="14" fontId="4" fillId="5" borderId="10" xfId="0" applyNumberFormat="1" applyFont="1" applyFill="1" applyBorder="1" applyAlignment="1">
      <alignment horizontal="left"/>
    </xf>
    <xf numFmtId="0" fontId="4" fillId="5" borderId="10" xfId="0" applyFont="1" applyFill="1" applyBorder="1"/>
    <xf numFmtId="3" fontId="4" fillId="5" borderId="10" xfId="0" applyNumberFormat="1" applyFont="1" applyFill="1" applyBorder="1" applyAlignment="1">
      <alignment horizontal="center"/>
    </xf>
    <xf numFmtId="3" fontId="4" fillId="5" borderId="10" xfId="1" applyNumberFormat="1" applyFont="1" applyFill="1" applyBorder="1" applyAlignment="1">
      <alignment horizontal="center"/>
    </xf>
    <xf numFmtId="14" fontId="4" fillId="0" borderId="6" xfId="0" applyNumberFormat="1" applyFont="1" applyFill="1" applyBorder="1" applyAlignment="1">
      <alignment horizontal="left"/>
    </xf>
    <xf numFmtId="0" fontId="4" fillId="0" borderId="6" xfId="0" applyFont="1" applyFill="1" applyBorder="1"/>
    <xf numFmtId="3" fontId="4" fillId="0" borderId="6" xfId="1" applyNumberFormat="1" applyFont="1" applyFill="1" applyBorder="1" applyAlignment="1">
      <alignment horizontal="center"/>
    </xf>
    <xf numFmtId="4" fontId="4" fillId="3" borderId="10" xfId="0" applyNumberFormat="1" applyFont="1" applyFill="1" applyBorder="1" applyAlignment="1"/>
    <xf numFmtId="3" fontId="7" fillId="0" borderId="7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3" fontId="4" fillId="2" borderId="7" xfId="0" applyNumberFormat="1" applyFont="1" applyFill="1" applyBorder="1"/>
    <xf numFmtId="0" fontId="3" fillId="0" borderId="10" xfId="0" applyFont="1" applyBorder="1"/>
    <xf numFmtId="15" fontId="3" fillId="0" borderId="10" xfId="0" applyNumberFormat="1" applyFont="1" applyBorder="1" applyAlignment="1">
      <alignment horizontal="center"/>
    </xf>
    <xf numFmtId="0" fontId="10" fillId="3" borderId="10" xfId="0" applyFont="1" applyFill="1" applyBorder="1" applyAlignment="1">
      <alignment horizontal="left"/>
    </xf>
    <xf numFmtId="4" fontId="1" fillId="0" borderId="10" xfId="0" applyNumberFormat="1" applyFont="1" applyBorder="1"/>
    <xf numFmtId="4" fontId="0" fillId="0" borderId="10" xfId="0" applyNumberFormat="1" applyFont="1" applyBorder="1"/>
    <xf numFmtId="166" fontId="4" fillId="3" borderId="10" xfId="0" applyNumberFormat="1" applyFont="1" applyFill="1" applyBorder="1" applyAlignment="1"/>
    <xf numFmtId="4" fontId="4" fillId="3" borderId="10" xfId="0" applyNumberFormat="1" applyFont="1" applyFill="1" applyBorder="1"/>
    <xf numFmtId="1" fontId="4" fillId="0" borderId="17" xfId="0" applyNumberFormat="1" applyFont="1" applyBorder="1" applyAlignment="1">
      <alignment horizontal="center"/>
    </xf>
    <xf numFmtId="4" fontId="7" fillId="0" borderId="10" xfId="0" applyNumberFormat="1" applyFont="1" applyBorder="1"/>
    <xf numFmtId="4" fontId="7" fillId="0" borderId="10" xfId="0" applyNumberFormat="1" applyFont="1" applyBorder="1" applyAlignment="1"/>
    <xf numFmtId="0" fontId="6" fillId="0" borderId="0" xfId="0" applyFont="1" applyBorder="1"/>
    <xf numFmtId="4" fontId="7" fillId="0" borderId="7" xfId="0" applyNumberFormat="1" applyFont="1" applyBorder="1"/>
    <xf numFmtId="4" fontId="4" fillId="0" borderId="7" xfId="0" applyNumberFormat="1" applyFont="1" applyBorder="1"/>
    <xf numFmtId="14" fontId="4" fillId="0" borderId="10" xfId="2" applyNumberFormat="1" applyFont="1" applyFill="1" applyBorder="1" applyAlignment="1">
      <alignment horizontal="left" wrapText="1"/>
    </xf>
    <xf numFmtId="0" fontId="4" fillId="0" borderId="10" xfId="2" applyFont="1" applyFill="1" applyBorder="1" applyAlignment="1">
      <alignment horizontal="left"/>
    </xf>
    <xf numFmtId="3" fontId="4" fillId="0" borderId="10" xfId="1" applyNumberFormat="1" applyFont="1" applyFill="1" applyBorder="1" applyAlignment="1">
      <alignment horizontal="right" wrapText="1"/>
    </xf>
    <xf numFmtId="0" fontId="4" fillId="0" borderId="10" xfId="2" applyFont="1" applyFill="1" applyBorder="1" applyAlignment="1">
      <alignment horizontal="left" wrapText="1"/>
    </xf>
    <xf numFmtId="14" fontId="4" fillId="0" borderId="0" xfId="0" applyNumberFormat="1" applyFont="1" applyFill="1"/>
    <xf numFmtId="0" fontId="4" fillId="0" borderId="0" xfId="0" applyFont="1" applyFill="1"/>
    <xf numFmtId="3" fontId="4" fillId="0" borderId="0" xfId="0" applyNumberFormat="1" applyFont="1" applyFill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Alignment="1">
      <alignment horizontal="left"/>
    </xf>
    <xf numFmtId="0" fontId="4" fillId="0" borderId="0" xfId="2" applyFont="1" applyFill="1" applyBorder="1" applyAlignment="1">
      <alignment horizontal="left"/>
    </xf>
    <xf numFmtId="14" fontId="4" fillId="0" borderId="0" xfId="0" applyNumberFormat="1" applyFont="1" applyFill="1" applyBorder="1"/>
    <xf numFmtId="3" fontId="4" fillId="0" borderId="0" xfId="0" applyNumberFormat="1" applyFont="1" applyFill="1"/>
    <xf numFmtId="3" fontId="4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/>
    <xf numFmtId="3" fontId="4" fillId="0" borderId="0" xfId="1" applyNumberFormat="1" applyFont="1" applyFill="1" applyBorder="1" applyAlignment="1">
      <alignment horizontal="center"/>
    </xf>
    <xf numFmtId="3" fontId="4" fillId="0" borderId="0" xfId="1" applyNumberFormat="1" applyFont="1" applyFill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/>
    <xf numFmtId="0" fontId="7" fillId="0" borderId="7" xfId="0" applyFont="1" applyBorder="1" applyAlignment="1">
      <alignment horizontal="right"/>
    </xf>
    <xf numFmtId="43" fontId="0" fillId="0" borderId="0" xfId="1" applyNumberFormat="1" applyFont="1"/>
    <xf numFmtId="0" fontId="3" fillId="0" borderId="0" xfId="0" applyFont="1" applyFill="1" applyBorder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4" fillId="5" borderId="10" xfId="0" applyFont="1" applyFill="1" applyBorder="1" applyAlignment="1">
      <alignment horizontal="left"/>
    </xf>
    <xf numFmtId="0" fontId="4" fillId="6" borderId="10" xfId="0" applyFont="1" applyFill="1" applyBorder="1" applyAlignment="1">
      <alignment horizontal="left"/>
    </xf>
    <xf numFmtId="14" fontId="4" fillId="6" borderId="10" xfId="0" applyNumberFormat="1" applyFont="1" applyFill="1" applyBorder="1"/>
    <xf numFmtId="0" fontId="4" fillId="6" borderId="10" xfId="0" applyFont="1" applyFill="1" applyBorder="1"/>
    <xf numFmtId="3" fontId="4" fillId="6" borderId="10" xfId="0" applyNumberFormat="1" applyFont="1" applyFill="1" applyBorder="1" applyAlignment="1">
      <alignment horizontal="center"/>
    </xf>
    <xf numFmtId="0" fontId="4" fillId="0" borderId="0" xfId="0" applyFont="1" applyBorder="1"/>
    <xf numFmtId="0" fontId="0" fillId="0" borderId="0" xfId="0" applyBorder="1"/>
    <xf numFmtId="3" fontId="1" fillId="0" borderId="0" xfId="0" applyNumberFormat="1" applyFont="1" applyAlignment="1">
      <alignment horizontal="center"/>
    </xf>
    <xf numFmtId="0" fontId="7" fillId="5" borderId="10" xfId="0" applyFont="1" applyFill="1" applyBorder="1"/>
    <xf numFmtId="3" fontId="7" fillId="5" borderId="10" xfId="0" applyNumberFormat="1" applyFont="1" applyFill="1" applyBorder="1" applyAlignment="1">
      <alignment horizontal="center"/>
    </xf>
    <xf numFmtId="14" fontId="7" fillId="5" borderId="10" xfId="0" applyNumberFormat="1" applyFont="1" applyFill="1" applyBorder="1" applyAlignment="1">
      <alignment horizontal="left"/>
    </xf>
    <xf numFmtId="14" fontId="7" fillId="6" borderId="10" xfId="0" applyNumberFormat="1" applyFont="1" applyFill="1" applyBorder="1" applyAlignment="1">
      <alignment horizontal="left"/>
    </xf>
    <xf numFmtId="0" fontId="7" fillId="6" borderId="10" xfId="0" applyFont="1" applyFill="1" applyBorder="1"/>
    <xf numFmtId="3" fontId="7" fillId="6" borderId="10" xfId="0" applyNumberFormat="1" applyFont="1" applyFill="1" applyBorder="1" applyAlignment="1">
      <alignment horizontal="center"/>
    </xf>
    <xf numFmtId="0" fontId="7" fillId="5" borderId="10" xfId="0" applyFont="1" applyFill="1" applyBorder="1" applyAlignment="1">
      <alignment horizontal="left"/>
    </xf>
    <xf numFmtId="14" fontId="5" fillId="7" borderId="10" xfId="2" applyNumberFormat="1" applyFont="1" applyFill="1" applyBorder="1" applyAlignment="1">
      <alignment horizontal="center"/>
    </xf>
    <xf numFmtId="0" fontId="5" fillId="7" borderId="10" xfId="2" applyFont="1" applyFill="1" applyBorder="1" applyAlignment="1">
      <alignment horizontal="center"/>
    </xf>
    <xf numFmtId="0" fontId="5" fillId="7" borderId="10" xfId="2" applyFont="1" applyFill="1" applyBorder="1" applyAlignment="1">
      <alignment horizontal="center" wrapText="1"/>
    </xf>
    <xf numFmtId="167" fontId="13" fillId="0" borderId="10" xfId="0" applyNumberFormat="1" applyFont="1" applyBorder="1" applyAlignment="1">
      <alignment horizontal="left"/>
    </xf>
    <xf numFmtId="167" fontId="13" fillId="0" borderId="10" xfId="0" applyNumberFormat="1" applyFont="1" applyBorder="1"/>
    <xf numFmtId="164" fontId="14" fillId="8" borderId="10" xfId="3" applyNumberFormat="1" applyFont="1" applyFill="1" applyBorder="1"/>
    <xf numFmtId="167" fontId="5" fillId="0" borderId="10" xfId="0" applyNumberFormat="1" applyFont="1" applyBorder="1"/>
    <xf numFmtId="43" fontId="5" fillId="8" borderId="10" xfId="3" applyNumberFormat="1" applyFont="1" applyFill="1" applyBorder="1"/>
    <xf numFmtId="164" fontId="5" fillId="0" borderId="10" xfId="3" applyNumberFormat="1" applyFont="1" applyFill="1" applyBorder="1"/>
    <xf numFmtId="164" fontId="5" fillId="8" borderId="10" xfId="3" applyNumberFormat="1" applyFont="1" applyFill="1" applyBorder="1"/>
    <xf numFmtId="164" fontId="14" fillId="0" borderId="10" xfId="3" applyNumberFormat="1" applyFont="1" applyFill="1" applyBorder="1"/>
    <xf numFmtId="14" fontId="15" fillId="9" borderId="10" xfId="4" applyNumberFormat="1" applyFont="1" applyFill="1" applyBorder="1"/>
    <xf numFmtId="167" fontId="15" fillId="9" borderId="10" xfId="4" applyNumberFormat="1" applyFont="1" applyFill="1" applyBorder="1"/>
    <xf numFmtId="164" fontId="15" fillId="9" borderId="10" xfId="3" applyNumberFormat="1" applyFont="1" applyFill="1" applyBorder="1"/>
    <xf numFmtId="43" fontId="15" fillId="9" borderId="10" xfId="1" applyFont="1" applyFill="1" applyBorder="1"/>
    <xf numFmtId="164" fontId="5" fillId="9" borderId="10" xfId="3" applyNumberFormat="1" applyFont="1" applyFill="1" applyBorder="1"/>
    <xf numFmtId="14" fontId="6" fillId="10" borderId="18" xfId="4" applyNumberFormat="1" applyFont="1" applyFill="1" applyBorder="1"/>
    <xf numFmtId="14" fontId="6" fillId="10" borderId="19" xfId="4" applyNumberFormat="1" applyFont="1" applyFill="1" applyBorder="1"/>
    <xf numFmtId="164" fontId="6" fillId="10" borderId="19" xfId="3" applyNumberFormat="1" applyFont="1" applyFill="1" applyBorder="1"/>
    <xf numFmtId="164" fontId="6" fillId="10" borderId="19" xfId="3" applyNumberFormat="1" applyFont="1" applyFill="1" applyBorder="1" applyAlignment="1">
      <alignment horizontal="center"/>
    </xf>
    <xf numFmtId="3" fontId="6" fillId="10" borderId="19" xfId="1" applyNumberFormat="1" applyFont="1" applyFill="1" applyBorder="1" applyAlignment="1">
      <alignment horizontal="center"/>
    </xf>
    <xf numFmtId="43" fontId="6" fillId="11" borderId="10" xfId="3" applyNumberFormat="1" applyFont="1" applyFill="1" applyBorder="1"/>
    <xf numFmtId="14" fontId="15" fillId="10" borderId="20" xfId="4" applyNumberFormat="1" applyFont="1" applyFill="1" applyBorder="1"/>
    <xf numFmtId="164" fontId="15" fillId="10" borderId="0" xfId="3" applyNumberFormat="1" applyFont="1" applyFill="1" applyBorder="1" applyAlignment="1">
      <alignment horizontal="left"/>
    </xf>
    <xf numFmtId="43" fontId="15" fillId="10" borderId="0" xfId="1" applyFont="1" applyFill="1" applyBorder="1"/>
    <xf numFmtId="3" fontId="15" fillId="10" borderId="0" xfId="1" applyNumberFormat="1" applyFont="1" applyFill="1" applyBorder="1" applyAlignment="1">
      <alignment horizontal="center"/>
    </xf>
    <xf numFmtId="164" fontId="15" fillId="10" borderId="0" xfId="3" applyNumberFormat="1" applyFont="1" applyFill="1" applyBorder="1"/>
    <xf numFmtId="168" fontId="15" fillId="10" borderId="0" xfId="3" applyNumberFormat="1" applyFont="1" applyFill="1" applyBorder="1"/>
    <xf numFmtId="43" fontId="15" fillId="11" borderId="10" xfId="3" applyNumberFormat="1" applyFont="1" applyFill="1" applyBorder="1"/>
    <xf numFmtId="14" fontId="15" fillId="10" borderId="21" xfId="4" applyNumberFormat="1" applyFont="1" applyFill="1" applyBorder="1"/>
    <xf numFmtId="164" fontId="15" fillId="10" borderId="22" xfId="3" applyNumberFormat="1" applyFont="1" applyFill="1" applyBorder="1"/>
    <xf numFmtId="168" fontId="15" fillId="10" borderId="22" xfId="3" applyNumberFormat="1" applyFont="1" applyFill="1" applyBorder="1"/>
    <xf numFmtId="0" fontId="13" fillId="12" borderId="0" xfId="4" applyFont="1" applyFill="1"/>
    <xf numFmtId="164" fontId="5" fillId="0" borderId="0" xfId="3" applyNumberFormat="1" applyFont="1"/>
    <xf numFmtId="3" fontId="5" fillId="0" borderId="0" xfId="3" applyNumberFormat="1" applyFont="1" applyAlignment="1">
      <alignment horizontal="center"/>
    </xf>
    <xf numFmtId="43" fontId="5" fillId="0" borderId="0" xfId="3" applyNumberFormat="1" applyFont="1"/>
    <xf numFmtId="164" fontId="5" fillId="0" borderId="6" xfId="3" applyNumberFormat="1" applyFont="1" applyBorder="1"/>
    <xf numFmtId="169" fontId="13" fillId="0" borderId="23" xfId="4" applyNumberFormat="1" applyFont="1" applyBorder="1"/>
    <xf numFmtId="169" fontId="13" fillId="0" borderId="24" xfId="4" applyNumberFormat="1" applyFont="1" applyBorder="1"/>
    <xf numFmtId="164" fontId="15" fillId="10" borderId="24" xfId="3" applyNumberFormat="1" applyFont="1" applyFill="1" applyBorder="1"/>
    <xf numFmtId="164" fontId="15" fillId="10" borderId="25" xfId="3" applyNumberFormat="1" applyFont="1" applyFill="1" applyBorder="1"/>
    <xf numFmtId="0" fontId="15" fillId="0" borderId="0" xfId="0" applyFont="1"/>
    <xf numFmtId="164" fontId="15" fillId="0" borderId="0" xfId="0" applyNumberFormat="1" applyFont="1"/>
    <xf numFmtId="164" fontId="13" fillId="0" borderId="10" xfId="1" applyNumberFormat="1" applyFont="1" applyBorder="1"/>
    <xf numFmtId="164" fontId="15" fillId="0" borderId="10" xfId="1" applyNumberFormat="1" applyFont="1" applyBorder="1"/>
    <xf numFmtId="3" fontId="0" fillId="0" borderId="10" xfId="0" applyNumberFormat="1" applyBorder="1" applyAlignment="1">
      <alignment horizontal="center"/>
    </xf>
    <xf numFmtId="164" fontId="15" fillId="0" borderId="0" xfId="1" applyNumberFormat="1" applyFont="1"/>
    <xf numFmtId="164" fontId="15" fillId="0" borderId="18" xfId="1" applyNumberFormat="1" applyFont="1" applyBorder="1"/>
    <xf numFmtId="164" fontId="15" fillId="0" borderId="26" xfId="1" applyNumberFormat="1" applyFont="1" applyBorder="1"/>
    <xf numFmtId="164" fontId="15" fillId="0" borderId="0" xfId="1" applyNumberFormat="1" applyFont="1" applyBorder="1"/>
    <xf numFmtId="43" fontId="15" fillId="0" borderId="0" xfId="0" applyNumberFormat="1" applyFont="1"/>
    <xf numFmtId="164" fontId="15" fillId="0" borderId="20" xfId="1" applyNumberFormat="1" applyFont="1" applyBorder="1"/>
    <xf numFmtId="164" fontId="16" fillId="0" borderId="27" xfId="1" applyNumberFormat="1" applyFont="1" applyBorder="1"/>
    <xf numFmtId="164" fontId="15" fillId="0" borderId="27" xfId="1" applyNumberFormat="1" applyFont="1" applyBorder="1"/>
    <xf numFmtId="164" fontId="15" fillId="0" borderId="21" xfId="1" applyNumberFormat="1" applyFont="1" applyBorder="1"/>
    <xf numFmtId="164" fontId="15" fillId="0" borderId="28" xfId="1" applyNumberFormat="1" applyFont="1" applyBorder="1"/>
    <xf numFmtId="43" fontId="15" fillId="0" borderId="0" xfId="1" applyFont="1"/>
    <xf numFmtId="164" fontId="16" fillId="0" borderId="0" xfId="1" applyNumberFormat="1" applyFont="1"/>
    <xf numFmtId="164" fontId="0" fillId="0" borderId="0" xfId="0" applyNumberFormat="1"/>
    <xf numFmtId="14" fontId="0" fillId="0" borderId="0" xfId="0" applyNumberFormat="1" applyFill="1" applyAlignment="1">
      <alignment horizontal="center"/>
    </xf>
    <xf numFmtId="14" fontId="0" fillId="0" borderId="0" xfId="0" applyNumberFormat="1" applyFill="1" applyBorder="1" applyAlignment="1">
      <alignment horizontal="center"/>
    </xf>
    <xf numFmtId="14" fontId="4" fillId="0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center"/>
    </xf>
    <xf numFmtId="164" fontId="4" fillId="0" borderId="10" xfId="1" applyNumberFormat="1" applyFont="1" applyBorder="1"/>
    <xf numFmtId="164" fontId="4" fillId="0" borderId="0" xfId="1" applyNumberFormat="1" applyFont="1" applyFill="1" applyBorder="1" applyAlignment="1">
      <alignment horizontal="center"/>
    </xf>
    <xf numFmtId="0" fontId="11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18" fillId="0" borderId="0" xfId="0" applyFont="1"/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0" fillId="0" borderId="0" xfId="0" applyAlignment="1"/>
    <xf numFmtId="0" fontId="2" fillId="0" borderId="0" xfId="0" applyFont="1" applyAlignment="1">
      <alignment vertical="center"/>
    </xf>
    <xf numFmtId="4" fontId="0" fillId="0" borderId="18" xfId="0" applyNumberFormat="1" applyFill="1" applyBorder="1" applyAlignment="1">
      <alignment vertical="center"/>
    </xf>
    <xf numFmtId="0" fontId="22" fillId="0" borderId="19" xfId="0" applyFont="1" applyFill="1" applyBorder="1" applyAlignment="1">
      <alignment horizontal="center"/>
    </xf>
    <xf numFmtId="3" fontId="0" fillId="0" borderId="26" xfId="0" applyNumberFormat="1" applyFill="1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4" fontId="0" fillId="0" borderId="20" xfId="0" applyNumberFormat="1" applyFill="1" applyBorder="1" applyAlignment="1">
      <alignment vertical="center"/>
    </xf>
    <xf numFmtId="0" fontId="22" fillId="0" borderId="0" xfId="0" applyFont="1" applyFill="1" applyBorder="1" applyAlignment="1">
      <alignment horizontal="center"/>
    </xf>
    <xf numFmtId="0" fontId="0" fillId="0" borderId="27" xfId="0" applyFill="1" applyBorder="1" applyAlignment="1">
      <alignment vertical="center"/>
    </xf>
    <xf numFmtId="4" fontId="0" fillId="0" borderId="21" xfId="0" applyNumberFormat="1" applyFill="1" applyBorder="1" applyAlignment="1">
      <alignment vertical="center"/>
    </xf>
    <xf numFmtId="0" fontId="22" fillId="0" borderId="22" xfId="0" applyFont="1" applyFill="1" applyBorder="1" applyAlignment="1">
      <alignment horizontal="center"/>
    </xf>
    <xf numFmtId="0" fontId="0" fillId="0" borderId="28" xfId="0" applyFill="1" applyBorder="1" applyAlignment="1">
      <alignment vertical="center"/>
    </xf>
    <xf numFmtId="4" fontId="0" fillId="0" borderId="25" xfId="0" applyNumberFormat="1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4" fontId="0" fillId="0" borderId="25" xfId="1" applyNumberFormat="1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12" fillId="0" borderId="0" xfId="0" applyFont="1"/>
    <xf numFmtId="0" fontId="1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4" fillId="0" borderId="0" xfId="0" applyFont="1"/>
    <xf numFmtId="0" fontId="24" fillId="0" borderId="0" xfId="0" applyFont="1" applyAlignment="1">
      <alignment vertical="center"/>
    </xf>
    <xf numFmtId="14" fontId="24" fillId="0" borderId="0" xfId="0" applyNumberFormat="1" applyFont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14" fontId="28" fillId="0" borderId="0" xfId="0" applyNumberFormat="1" applyFont="1" applyAlignment="1">
      <alignment vertical="center"/>
    </xf>
    <xf numFmtId="0" fontId="0" fillId="0" borderId="3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9" xfId="0" applyBorder="1" applyAlignment="1">
      <alignment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38" xfId="0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14" fontId="0" fillId="0" borderId="36" xfId="0" applyNumberFormat="1" applyBorder="1" applyAlignment="1">
      <alignment horizontal="center" vertical="center"/>
    </xf>
    <xf numFmtId="3" fontId="3" fillId="0" borderId="4" xfId="0" applyNumberFormat="1" applyFont="1" applyBorder="1"/>
    <xf numFmtId="3" fontId="0" fillId="0" borderId="37" xfId="0" applyNumberFormat="1" applyBorder="1" applyAlignment="1">
      <alignment vertical="center"/>
    </xf>
    <xf numFmtId="14" fontId="0" fillId="0" borderId="46" xfId="0" applyNumberFormat="1" applyBorder="1" applyAlignment="1">
      <alignment horizontal="center" vertical="center"/>
    </xf>
    <xf numFmtId="3" fontId="0" fillId="0" borderId="6" xfId="0" applyNumberFormat="1" applyBorder="1" applyAlignment="1">
      <alignment vertical="center"/>
    </xf>
    <xf numFmtId="3" fontId="30" fillId="0" borderId="6" xfId="0" applyNumberFormat="1" applyFont="1" applyBorder="1" applyAlignment="1">
      <alignment vertical="center"/>
    </xf>
    <xf numFmtId="3" fontId="31" fillId="0" borderId="6" xfId="0" applyNumberFormat="1" applyFont="1" applyBorder="1" applyAlignment="1">
      <alignment vertical="center"/>
    </xf>
    <xf numFmtId="3" fontId="0" fillId="0" borderId="39" xfId="0" applyNumberFormat="1" applyBorder="1" applyAlignment="1">
      <alignment vertical="center"/>
    </xf>
    <xf numFmtId="4" fontId="3" fillId="0" borderId="4" xfId="0" applyNumberFormat="1" applyFont="1" applyBorder="1"/>
    <xf numFmtId="14" fontId="0" fillId="0" borderId="38" xfId="0" applyNumberFormat="1" applyBorder="1" applyAlignment="1">
      <alignment horizontal="center" vertical="center"/>
    </xf>
    <xf numFmtId="14" fontId="2" fillId="0" borderId="36" xfId="0" applyNumberFormat="1" applyFont="1" applyBorder="1" applyAlignment="1">
      <alignment horizontal="center" vertical="center"/>
    </xf>
    <xf numFmtId="3" fontId="0" fillId="0" borderId="47" xfId="0" applyNumberFormat="1" applyBorder="1" applyAlignment="1">
      <alignment vertical="center"/>
    </xf>
    <xf numFmtId="14" fontId="2" fillId="0" borderId="38" xfId="0" applyNumberFormat="1" applyFont="1" applyBorder="1" applyAlignment="1">
      <alignment horizontal="center" vertical="center"/>
    </xf>
    <xf numFmtId="3" fontId="0" fillId="0" borderId="20" xfId="0" applyNumberFormat="1" applyBorder="1" applyAlignment="1">
      <alignment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29" fillId="0" borderId="50" xfId="0" applyFont="1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vertical="center"/>
    </xf>
    <xf numFmtId="0" fontId="26" fillId="0" borderId="0" xfId="0" applyFont="1" applyAlignment="1">
      <alignment vertical="center"/>
    </xf>
    <xf numFmtId="15" fontId="24" fillId="0" borderId="0" xfId="0" applyNumberFormat="1" applyFont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3" fillId="0" borderId="0" xfId="0" applyFont="1" applyAlignment="1">
      <alignment vertical="center"/>
    </xf>
    <xf numFmtId="14" fontId="33" fillId="0" borderId="0" xfId="0" applyNumberFormat="1" applyFont="1" applyAlignment="1">
      <alignment vertical="center"/>
    </xf>
    <xf numFmtId="0" fontId="15" fillId="0" borderId="39" xfId="0" applyFont="1" applyBorder="1" applyAlignment="1">
      <alignment vertical="center"/>
    </xf>
    <xf numFmtId="14" fontId="0" fillId="0" borderId="36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vertical="center"/>
    </xf>
    <xf numFmtId="4" fontId="30" fillId="0" borderId="6" xfId="0" applyNumberFormat="1" applyFont="1" applyBorder="1" applyAlignment="1">
      <alignment vertical="center"/>
    </xf>
    <xf numFmtId="3" fontId="0" fillId="0" borderId="37" xfId="0" applyNumberFormat="1" applyFont="1" applyBorder="1" applyAlignment="1">
      <alignment vertical="center"/>
    </xf>
    <xf numFmtId="14" fontId="0" fillId="0" borderId="46" xfId="0" applyNumberFormat="1" applyFont="1" applyBorder="1" applyAlignment="1">
      <alignment horizontal="center" vertical="center"/>
    </xf>
    <xf numFmtId="3" fontId="15" fillId="0" borderId="6" xfId="0" applyNumberFormat="1" applyFont="1" applyBorder="1" applyAlignment="1">
      <alignment vertical="center"/>
    </xf>
    <xf numFmtId="0" fontId="0" fillId="0" borderId="36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3" fontId="15" fillId="0" borderId="39" xfId="0" applyNumberFormat="1" applyFont="1" applyBorder="1" applyAlignment="1">
      <alignment vertical="center"/>
    </xf>
    <xf numFmtId="14" fontId="0" fillId="0" borderId="38" xfId="0" applyNumberFormat="1" applyFont="1" applyBorder="1" applyAlignment="1">
      <alignment horizontal="center" vertical="center"/>
    </xf>
    <xf numFmtId="14" fontId="10" fillId="0" borderId="36" xfId="0" applyNumberFormat="1" applyFont="1" applyBorder="1" applyAlignment="1">
      <alignment horizontal="center" vertical="center"/>
    </xf>
    <xf numFmtId="4" fontId="15" fillId="0" borderId="47" xfId="0" applyNumberFormat="1" applyFont="1" applyBorder="1" applyAlignment="1">
      <alignment vertical="center"/>
    </xf>
    <xf numFmtId="14" fontId="10" fillId="0" borderId="38" xfId="0" applyNumberFormat="1" applyFont="1" applyBorder="1" applyAlignment="1">
      <alignment horizontal="center" vertical="center"/>
    </xf>
    <xf numFmtId="3" fontId="15" fillId="0" borderId="20" xfId="0" applyNumberFormat="1" applyFont="1" applyBorder="1" applyAlignment="1">
      <alignment vertical="center"/>
    </xf>
    <xf numFmtId="0" fontId="0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vertical="center"/>
    </xf>
    <xf numFmtId="0" fontId="15" fillId="0" borderId="51" xfId="0" applyFont="1" applyBorder="1" applyAlignment="1">
      <alignment vertical="center"/>
    </xf>
    <xf numFmtId="0" fontId="15" fillId="0" borderId="52" xfId="0" applyFont="1" applyBorder="1" applyAlignment="1">
      <alignment horizontal="center" vertical="center"/>
    </xf>
    <xf numFmtId="0" fontId="15" fillId="0" borderId="53" xfId="0" applyFont="1" applyBorder="1" applyAlignment="1">
      <alignment vertical="center"/>
    </xf>
    <xf numFmtId="14" fontId="34" fillId="0" borderId="0" xfId="0" applyNumberFormat="1" applyFont="1" applyFill="1" applyBorder="1" applyAlignment="1">
      <alignment horizontal="center"/>
    </xf>
    <xf numFmtId="0" fontId="34" fillId="0" borderId="0" xfId="0" applyFont="1" applyFill="1"/>
    <xf numFmtId="3" fontId="34" fillId="0" borderId="0" xfId="0" applyNumberFormat="1" applyFont="1" applyFill="1" applyAlignment="1">
      <alignment horizontal="center"/>
    </xf>
    <xf numFmtId="0" fontId="34" fillId="0" borderId="0" xfId="0" applyFont="1" applyFill="1" applyAlignment="1">
      <alignment horizontal="left"/>
    </xf>
    <xf numFmtId="0" fontId="34" fillId="0" borderId="0" xfId="0" applyFont="1" applyFill="1" applyBorder="1" applyAlignment="1">
      <alignment horizontal="left"/>
    </xf>
    <xf numFmtId="0" fontId="0" fillId="4" borderId="3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17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4" fontId="3" fillId="0" borderId="54" xfId="0" applyNumberFormat="1" applyFont="1" applyBorder="1" applyAlignment="1">
      <alignment horizontal="center" vertical="center"/>
    </xf>
    <xf numFmtId="4" fontId="3" fillId="0" borderId="55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14" fontId="34" fillId="0" borderId="0" xfId="0" applyNumberFormat="1" applyFont="1" applyFill="1" applyAlignment="1">
      <alignment horizontal="center"/>
    </xf>
    <xf numFmtId="0" fontId="34" fillId="0" borderId="0" xfId="0" applyFont="1" applyFill="1" applyBorder="1"/>
    <xf numFmtId="3" fontId="34" fillId="0" borderId="0" xfId="0" applyNumberFormat="1" applyFont="1" applyFill="1" applyBorder="1" applyAlignment="1">
      <alignment horizontal="center"/>
    </xf>
  </cellXfs>
  <cellStyles count="5">
    <cellStyle name="Comma 3" xfId="3"/>
    <cellStyle name="Milliers" xfId="1" builtinId="3"/>
    <cellStyle name="Normal" xfId="0" builtinId="0"/>
    <cellStyle name="Normal 2" xfId="4"/>
    <cellStyle name="Normal_Total expenses by dat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457200</xdr:colOff>
      <xdr:row>21</xdr:row>
      <xdr:rowOff>19050</xdr:rowOff>
    </xdr:from>
    <xdr:to>
      <xdr:col>7</xdr:col>
      <xdr:colOff>533400</xdr:colOff>
      <xdr:row>22</xdr:row>
      <xdr:rowOff>85725</xdr:rowOff>
    </xdr:to>
    <xdr:sp macro="" textlink="">
      <xdr:nvSpPr>
        <xdr:cNvPr id="2" name="Text Box 50"/>
        <xdr:cNvSpPr txBox="1">
          <a:spLocks noChangeArrowheads="1"/>
        </xdr:cNvSpPr>
      </xdr:nvSpPr>
      <xdr:spPr bwMode="auto">
        <a:xfrm>
          <a:off x="5810250" y="4181475"/>
          <a:ext cx="762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171450</xdr:colOff>
      <xdr:row>15</xdr:row>
      <xdr:rowOff>19050</xdr:rowOff>
    </xdr:from>
    <xdr:ext cx="18531" cy="760465"/>
    <xdr:sp macro="" textlink="">
      <xdr:nvSpPr>
        <xdr:cNvPr id="3" name="Text Box 188"/>
        <xdr:cNvSpPr txBox="1">
          <a:spLocks noChangeArrowheads="1"/>
        </xdr:cNvSpPr>
      </xdr:nvSpPr>
      <xdr:spPr bwMode="auto">
        <a:xfrm>
          <a:off x="1695450" y="302895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24</xdr:row>
      <xdr:rowOff>19050</xdr:rowOff>
    </xdr:from>
    <xdr:ext cx="18531" cy="760465"/>
    <xdr:sp macro="" textlink="">
      <xdr:nvSpPr>
        <xdr:cNvPr id="4" name="Text Box 188"/>
        <xdr:cNvSpPr txBox="1">
          <a:spLocks noChangeArrowheads="1"/>
        </xdr:cNvSpPr>
      </xdr:nvSpPr>
      <xdr:spPr bwMode="auto">
        <a:xfrm>
          <a:off x="1695450" y="476250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 editAs="oneCell">
    <xdr:from>
      <xdr:col>5</xdr:col>
      <xdr:colOff>114300</xdr:colOff>
      <xdr:row>42</xdr:row>
      <xdr:rowOff>0</xdr:rowOff>
    </xdr:from>
    <xdr:to>
      <xdr:col>5</xdr:col>
      <xdr:colOff>190500</xdr:colOff>
      <xdr:row>43</xdr:row>
      <xdr:rowOff>38100</xdr:rowOff>
    </xdr:to>
    <xdr:sp macro="" textlink="">
      <xdr:nvSpPr>
        <xdr:cNvPr id="5" name="Text Box 32"/>
        <xdr:cNvSpPr txBox="1">
          <a:spLocks noChangeArrowheads="1"/>
        </xdr:cNvSpPr>
      </xdr:nvSpPr>
      <xdr:spPr bwMode="auto">
        <a:xfrm>
          <a:off x="3924300" y="8248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685800</xdr:colOff>
      <xdr:row>42</xdr:row>
      <xdr:rowOff>0</xdr:rowOff>
    </xdr:from>
    <xdr:to>
      <xdr:col>5</xdr:col>
      <xdr:colOff>704850</xdr:colOff>
      <xdr:row>43</xdr:row>
      <xdr:rowOff>19050</xdr:rowOff>
    </xdr:to>
    <xdr:sp macro="" textlink="">
      <xdr:nvSpPr>
        <xdr:cNvPr id="6" name="Text Box 34"/>
        <xdr:cNvSpPr txBox="1">
          <a:spLocks noChangeArrowheads="1"/>
        </xdr:cNvSpPr>
      </xdr:nvSpPr>
      <xdr:spPr bwMode="auto">
        <a:xfrm>
          <a:off x="4495800" y="8248650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171450</xdr:colOff>
      <xdr:row>15</xdr:row>
      <xdr:rowOff>19050</xdr:rowOff>
    </xdr:from>
    <xdr:ext cx="18531" cy="760465"/>
    <xdr:sp macro="" textlink="">
      <xdr:nvSpPr>
        <xdr:cNvPr id="7" name="Text Box 188"/>
        <xdr:cNvSpPr txBox="1">
          <a:spLocks noChangeArrowheads="1"/>
        </xdr:cNvSpPr>
      </xdr:nvSpPr>
      <xdr:spPr bwMode="auto">
        <a:xfrm>
          <a:off x="1695450" y="302895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24</xdr:row>
      <xdr:rowOff>19050</xdr:rowOff>
    </xdr:from>
    <xdr:ext cx="18531" cy="760465"/>
    <xdr:sp macro="" textlink="">
      <xdr:nvSpPr>
        <xdr:cNvPr id="8" name="Text Box 188"/>
        <xdr:cNvSpPr txBox="1">
          <a:spLocks noChangeArrowheads="1"/>
        </xdr:cNvSpPr>
      </xdr:nvSpPr>
      <xdr:spPr bwMode="auto">
        <a:xfrm>
          <a:off x="1695450" y="476250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 editAs="oneCell">
    <xdr:from>
      <xdr:col>5</xdr:col>
      <xdr:colOff>114300</xdr:colOff>
      <xdr:row>42</xdr:row>
      <xdr:rowOff>0</xdr:rowOff>
    </xdr:from>
    <xdr:to>
      <xdr:col>5</xdr:col>
      <xdr:colOff>190500</xdr:colOff>
      <xdr:row>43</xdr:row>
      <xdr:rowOff>38100</xdr:rowOff>
    </xdr:to>
    <xdr:sp macro="" textlink="">
      <xdr:nvSpPr>
        <xdr:cNvPr id="9" name="Text Box 32"/>
        <xdr:cNvSpPr txBox="1">
          <a:spLocks noChangeArrowheads="1"/>
        </xdr:cNvSpPr>
      </xdr:nvSpPr>
      <xdr:spPr bwMode="auto">
        <a:xfrm>
          <a:off x="3924300" y="8248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685800</xdr:colOff>
      <xdr:row>42</xdr:row>
      <xdr:rowOff>0</xdr:rowOff>
    </xdr:from>
    <xdr:to>
      <xdr:col>5</xdr:col>
      <xdr:colOff>704850</xdr:colOff>
      <xdr:row>43</xdr:row>
      <xdr:rowOff>19050</xdr:rowOff>
    </xdr:to>
    <xdr:sp macro="" textlink="">
      <xdr:nvSpPr>
        <xdr:cNvPr id="10" name="Text Box 34"/>
        <xdr:cNvSpPr txBox="1">
          <a:spLocks noChangeArrowheads="1"/>
        </xdr:cNvSpPr>
      </xdr:nvSpPr>
      <xdr:spPr bwMode="auto">
        <a:xfrm>
          <a:off x="4495800" y="8248650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114300</xdr:colOff>
      <xdr:row>24</xdr:row>
      <xdr:rowOff>0</xdr:rowOff>
    </xdr:from>
    <xdr:ext cx="76200" cy="228600"/>
    <xdr:sp macro="" textlink="">
      <xdr:nvSpPr>
        <xdr:cNvPr id="2" name="Text Box 32"/>
        <xdr:cNvSpPr txBox="1">
          <a:spLocks noChangeArrowheads="1"/>
        </xdr:cNvSpPr>
      </xdr:nvSpPr>
      <xdr:spPr bwMode="auto">
        <a:xfrm>
          <a:off x="6276975" y="48196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685800</xdr:colOff>
      <xdr:row>24</xdr:row>
      <xdr:rowOff>0</xdr:rowOff>
    </xdr:from>
    <xdr:ext cx="19050" cy="209550"/>
    <xdr:sp macro="" textlink="">
      <xdr:nvSpPr>
        <xdr:cNvPr id="3" name="Text Box 34"/>
        <xdr:cNvSpPr txBox="1">
          <a:spLocks noChangeArrowheads="1"/>
        </xdr:cNvSpPr>
      </xdr:nvSpPr>
      <xdr:spPr bwMode="auto">
        <a:xfrm>
          <a:off x="6819900" y="4819650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26</xdr:row>
      <xdr:rowOff>0</xdr:rowOff>
    </xdr:from>
    <xdr:to>
      <xdr:col>7</xdr:col>
      <xdr:colOff>190500</xdr:colOff>
      <xdr:row>27</xdr:row>
      <xdr:rowOff>38100</xdr:rowOff>
    </xdr:to>
    <xdr:sp macro="" textlink="">
      <xdr:nvSpPr>
        <xdr:cNvPr id="2" name="Text Box 32"/>
        <xdr:cNvSpPr txBox="1">
          <a:spLocks noChangeArrowheads="1"/>
        </xdr:cNvSpPr>
      </xdr:nvSpPr>
      <xdr:spPr bwMode="auto">
        <a:xfrm>
          <a:off x="6010275" y="51530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26</xdr:row>
      <xdr:rowOff>0</xdr:rowOff>
    </xdr:from>
    <xdr:to>
      <xdr:col>7</xdr:col>
      <xdr:colOff>704850</xdr:colOff>
      <xdr:row>27</xdr:row>
      <xdr:rowOff>19050</xdr:rowOff>
    </xdr:to>
    <xdr:sp macro="" textlink="">
      <xdr:nvSpPr>
        <xdr:cNvPr id="3" name="Text Box 34"/>
        <xdr:cNvSpPr txBox="1">
          <a:spLocks noChangeArrowheads="1"/>
        </xdr:cNvSpPr>
      </xdr:nvSpPr>
      <xdr:spPr bwMode="auto">
        <a:xfrm>
          <a:off x="6581775" y="5153025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CP-PC" refreshedDate="43411.598998148147" createdVersion="5" refreshedVersion="5" minRefreshableVersion="3" recordCount="152">
  <cacheSource type="worksheet">
    <worksheetSource ref="B6:F158" sheet="Journal caisse oct 2018"/>
  </cacheSource>
  <cacheFields count="5">
    <cacheField name="DATE" numFmtId="0">
      <sharedItems containsNonDate="0" containsDate="1" containsString="0" containsBlank="1" minDate="2018-10-01T00:00:00" maxDate="2018-11-01T00:00:00"/>
    </cacheField>
    <cacheField name="Nom" numFmtId="0">
      <sharedItems containsBlank="1" count="15">
        <m/>
        <s v="Charlotte"/>
        <s v="Moné"/>
        <s v="Odette"/>
        <s v="Tamba"/>
        <s v="Sessou"/>
        <s v="E20"/>
        <s v="E40"/>
        <s v="E39"/>
        <s v="E19"/>
        <s v="E37"/>
        <s v="Saîdou"/>
        <s v="Chérif"/>
        <s v="E39 "/>
        <s v="Baldé"/>
      </sharedItems>
    </cacheField>
    <cacheField name="LIBELLE" numFmtId="0">
      <sharedItems/>
    </cacheField>
    <cacheField name="ENTREES" numFmtId="0">
      <sharedItems containsBlank="1" containsMixedTypes="1" containsNumber="1" containsInteger="1" minValue="12000" maxValue="11006522"/>
    </cacheField>
    <cacheField name="SORTIES" numFmtId="3">
      <sharedItems containsString="0" containsBlank="1" containsNumber="1" containsInteger="1" minValue="5000" maxValue="11357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WCP-PC" refreshedDate="43412.492272337964" createdVersion="5" refreshedVersion="5" minRefreshableVersion="3" recordCount="347">
  <cacheSource type="worksheet">
    <worksheetSource ref="A1:J348" sheet="COMPTA OCTOBRE 2018"/>
  </cacheSource>
  <cacheFields count="10">
    <cacheField name="Date" numFmtId="14">
      <sharedItems containsSemiMixedTypes="0" containsNonDate="0" containsDate="1" containsString="0" minDate="2018-10-01T00:00:00" maxDate="2018-11-01T00:00:00"/>
    </cacheField>
    <cacheField name="Libellés" numFmtId="0">
      <sharedItems/>
    </cacheField>
    <cacheField name="Type Personnel(Salaires; impots; securité sociale) _Bonus/Lawyer(bonus avocat, indicateur, personnel)_Transport(bonus, train, taxis ville, avion, visas, vaccins)_Travel Subsistence( voyage hotel, nourriture)_ Office Materials( consommables du bureau,papeterie, cartouches encre, photocopies exterieurs)_Rent Utilities (Locations et charges mensuelles)_ Services (prestataires exterieurs tel femme de menage, plombier, mecano, electricien ,ect,)_ Telephone_Internet_Bonus media( couverture méditique, bonus journalistes)_ Trust building( mise en confiance, repas,Telephone, boissons)_ Bank charges( Frais fonctionnement bancaire + frais transfert)_ Transfert fees( Frais western union_Orange money" numFmtId="0">
      <sharedItems count="16">
        <s v="Travel subsistence"/>
        <s v="Transport"/>
        <s v="Jail visit"/>
        <s v="Telephone"/>
        <s v="Office Materials"/>
        <s v="Services"/>
        <s v="Transport "/>
        <s v="Personnel"/>
        <s v="Bank Fees"/>
        <s v="Lawyer Fees"/>
        <s v="Flight"/>
        <s v="Personnel "/>
        <s v="Office Materials "/>
        <s v="Transfert Fees"/>
        <s v="Bonus"/>
        <s v="Travel Expenses"/>
      </sharedItems>
    </cacheField>
    <cacheField name="Department (Investigations, Legal, Operations, Media, Management, Office, Animal Care, Policy &amp; External Relations( Frais de voyage à l'etranger, mission en déhors du projet), Team Building( Repas de l'equipe , Faire une excursion)" numFmtId="0">
      <sharedItems count="6">
        <s v="Legal"/>
        <s v="Investigations"/>
        <s v="Media"/>
        <s v="Office"/>
        <s v="Management"/>
        <s v="Team Building"/>
      </sharedItems>
    </cacheField>
    <cacheField name="Montant dépensé" numFmtId="0">
      <sharedItems containsSemiMixedTypes="0" containsString="0" containsNumber="1" containsInteger="1" minValue="1500" maxValue="3000000"/>
    </cacheField>
    <cacheField name="Nom" numFmtId="0">
      <sharedItems count="15">
        <s v="Chérif"/>
        <s v="E19"/>
        <s v="E20"/>
        <s v="E39"/>
        <s v="E40"/>
        <s v="Tamba"/>
        <s v="E37"/>
        <s v="Moné"/>
        <s v="Odette "/>
        <s v="Saïdou"/>
        <s v="Sessou "/>
        <s v="Charlotte"/>
        <s v="BPMG GNF"/>
        <s v="BPMG USD"/>
        <s v="Baldé"/>
      </sharedItems>
    </cacheField>
    <cacheField name="Donor" numFmtId="0">
      <sharedItems count="1">
        <s v="WILDCAT"/>
      </sharedItems>
    </cacheField>
    <cacheField name="Number" numFmtId="0">
      <sharedItems/>
    </cacheField>
    <cacheField name="Justificatifs" numFmtId="0">
      <sharedItems/>
    </cacheField>
    <cacheField name="Montant en dollars  (USD)" numFmtId="0">
      <sharedItems containsSemiMixedTypes="0" containsString="0" containsNumber="1" minValue="0.16519823788546256" maxValue="330.3964757709251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2">
  <r>
    <m/>
    <x v="0"/>
    <s v="Repport solde au 30/09/2018"/>
    <n v="11006522"/>
    <m/>
  </r>
  <r>
    <d v="2018-10-01T00:00:00"/>
    <x v="1"/>
    <s v="Versement à Charlotte frais mission pour la relache du pélican"/>
    <m/>
    <n v="5376500"/>
  </r>
  <r>
    <d v="2018-10-01T00:00:00"/>
    <x v="2"/>
    <s v="Achta de materiels pour la confection de la case pour la relâche du pélican"/>
    <m/>
    <n v="656000"/>
  </r>
  <r>
    <d v="2018-10-01T00:00:00"/>
    <x v="2"/>
    <s v="Paiement main d'eouvre menuisier Mamadou Dian Sidibé pour la confection de la case pour la relâche du pélican"/>
    <m/>
    <n v="250000"/>
  </r>
  <r>
    <d v="2018-10-01T00:00:00"/>
    <x v="3"/>
    <s v="Frais transport maison-gare routière pour suyivi juridique cas Carlos à Mamou"/>
    <s v=" "/>
    <n v="20000"/>
  </r>
  <r>
    <d v="2018-10-01T00:00:00"/>
    <x v="4"/>
    <s v="frais de fonctionnement Tamba pour la semaine"/>
    <m/>
    <n v="55000"/>
  </r>
  <r>
    <d v="2018-10-01T00:00:00"/>
    <x v="4"/>
    <s v="frais transport tamba maison-bureau du 26-27 et 28 sept"/>
    <m/>
    <n v="30000"/>
  </r>
  <r>
    <d v="2018-10-01T00:00:00"/>
    <x v="5"/>
    <s v="frais taxi moto bureau-cabinet avocat (Me SOVOGUI) pour recuperation demande d'appel (cas magnaga)"/>
    <m/>
    <n v="70000"/>
  </r>
  <r>
    <d v="2018-10-01T00:00:00"/>
    <x v="2"/>
    <s v="Frais de fonctionnement Maïmouna Baldé pour la semaine"/>
    <m/>
    <n v="70000"/>
  </r>
  <r>
    <d v="2018-10-01T00:00:00"/>
    <x v="6"/>
    <s v="Transport E20 bureau-centre ville pour enquête journalière"/>
    <m/>
    <n v="38000"/>
  </r>
  <r>
    <d v="2018-10-01T00:00:00"/>
    <x v="7"/>
    <s v="Transport E40  pour enquête journalière"/>
    <m/>
    <n v="12500"/>
  </r>
  <r>
    <d v="2018-10-01T00:00:00"/>
    <x v="7"/>
    <s v="Achat de crédit Areeba recharge pour appel enquête"/>
    <m/>
    <n v="10000"/>
  </r>
  <r>
    <d v="2018-10-01T00:00:00"/>
    <x v="8"/>
    <s v="Transport E39 pour enquête journalière"/>
    <m/>
    <n v="19500"/>
  </r>
  <r>
    <d v="2018-10-01T00:00:00"/>
    <x v="9"/>
    <s v="frais de fonctionnement E19 pour (4) jour "/>
    <m/>
    <n v="76000"/>
  </r>
  <r>
    <d v="2018-10-01T00:00:00"/>
    <x v="10"/>
    <s v="frais de fonctionnement E37 pour (4) jour "/>
    <m/>
    <n v="68000"/>
  </r>
  <r>
    <d v="2018-10-01T00:00:00"/>
    <x v="10"/>
    <s v="Achat de (2) chargeurs ASUS pour ordinateurs bureau"/>
    <m/>
    <n v="440000"/>
  </r>
  <r>
    <d v="2018-10-01T00:00:00"/>
    <x v="3"/>
    <s v="Versement à Odette frais mission pour suivi juridique cas carlos à Mamou"/>
    <m/>
    <n v="2398550"/>
  </r>
  <r>
    <d v="2018-10-01T00:00:00"/>
    <x v="2"/>
    <s v="Chèque 01491625 Approvisionnement de la caisse"/>
    <n v="8000000"/>
    <m/>
  </r>
  <r>
    <d v="2018-10-01T00:00:00"/>
    <x v="11"/>
    <s v="Achat de (40) d'essence pour véh. Perso Saidou pour son transport maison-bureau"/>
    <m/>
    <n v="400000"/>
  </r>
  <r>
    <d v="2018-10-01T00:00:00"/>
    <x v="10"/>
    <s v="frais taxi moto bureau-centre ville (banque) pour retrait et achat de (2) chargeurs pour ordinateur"/>
    <m/>
    <n v="75000"/>
  </r>
  <r>
    <d v="2018-10-01T00:00:00"/>
    <x v="7"/>
    <s v="Frais de fonctionnement E40 pour (4) jours"/>
    <m/>
    <n v="68000"/>
  </r>
  <r>
    <d v="2018-10-01T00:00:00"/>
    <x v="6"/>
    <s v="frais de fonctionnement E20 pour (4) jours"/>
    <m/>
    <n v="108000"/>
  </r>
  <r>
    <d v="2018-10-01T00:00:00"/>
    <x v="5"/>
    <s v="Versement à Sessou frais suivi juridique cas Magnanga à Kindia"/>
    <m/>
    <n v="290000"/>
  </r>
  <r>
    <d v="2018-10-01T00:00:00"/>
    <x v="8"/>
    <s v="frais de fonctionnement E39  pour (4) jours"/>
    <m/>
    <n v="100000"/>
  </r>
  <r>
    <d v="2018-10-01T00:00:00"/>
    <x v="2"/>
    <s v="frais de fonctionnement Moné  pour (4) jours"/>
    <m/>
    <n v="140000"/>
  </r>
  <r>
    <d v="2018-10-02T00:00:00"/>
    <x v="11"/>
    <s v="Achat de (20) d'essence pour véh. Perso Saidou pour son transport maison-UE pour participation à la reunion"/>
    <m/>
    <n v="200000"/>
  </r>
  <r>
    <d v="2018-10-02T00:00:00"/>
    <x v="2"/>
    <s v="Frais transport de la case pour la relâche du pélican de l'atelier au bureau"/>
    <m/>
    <n v="50000"/>
  </r>
  <r>
    <d v="2018-10-03T00:00:00"/>
    <x v="12"/>
    <s v="Frais taxi moto bureau-centre ville (Agence de voyage) pour achat billet d'avion Conakry-Dakar pour Charlotte"/>
    <m/>
    <n v="70000"/>
  </r>
  <r>
    <d v="2018-10-03T00:00:00"/>
    <x v="1"/>
    <s v="Achat de billet d'avion Conakry-Dakar pour Charlotte"/>
    <m/>
    <n v="1846185"/>
  </r>
  <r>
    <d v="2018-10-03T00:00:00"/>
    <x v="12"/>
    <s v="Paiement frais de mission à Mamou de l'Avoca (Me SOVOGUI) pour suivi juridique cas Carlos"/>
    <m/>
    <n v="1200000"/>
  </r>
  <r>
    <d v="2018-10-03T00:00:00"/>
    <x v="6"/>
    <s v="Transport E20 pour enquête journalière"/>
    <m/>
    <n v="21500"/>
  </r>
  <r>
    <d v="2018-10-03T00:00:00"/>
    <x v="8"/>
    <s v="Transport E39 pour enquête journalière"/>
    <m/>
    <n v="19000"/>
  </r>
  <r>
    <d v="2018-10-03T00:00:00"/>
    <x v="9"/>
    <s v="Transport pour enquête journalière"/>
    <m/>
    <n v="21000"/>
  </r>
  <r>
    <d v="2018-10-03T00:00:00"/>
    <x v="2"/>
    <s v="Transport (7) jours Thierno Ousmane Baldé Intendant Animalier pour l'entretien des perroquets"/>
    <m/>
    <n v="122500"/>
  </r>
  <r>
    <d v="2018-10-03T00:00:00"/>
    <x v="7"/>
    <s v="Transport E40  pour enquête journalière"/>
    <m/>
    <n v="13000"/>
  </r>
  <r>
    <d v="2018-10-04T00:00:00"/>
    <x v="9"/>
    <s v="Achat dc'une puce orange pour enquête"/>
    <m/>
    <n v="20000"/>
  </r>
  <r>
    <d v="2018-10-04T00:00:00"/>
    <x v="7"/>
    <s v="Transport E40  pour enquête journalière"/>
    <m/>
    <n v="15000"/>
  </r>
  <r>
    <d v="2018-10-04T00:00:00"/>
    <x v="8"/>
    <s v="Tranport E39 pour enquête journalière"/>
    <m/>
    <n v="23000"/>
  </r>
  <r>
    <d v="2018-10-04T00:00:00"/>
    <x v="9"/>
    <s v="Tranport E19 pour enquête journalière"/>
    <m/>
    <n v="23000"/>
  </r>
  <r>
    <d v="2018-10-04T00:00:00"/>
    <x v="12"/>
    <s v="Frais taxi moto Bureau-centre (OGUIPAR) pour remettre le raport annuel au point focal de la criminalité faunique"/>
    <m/>
    <n v="70000"/>
  </r>
  <r>
    <d v="2018-10-04T00:00:00"/>
    <x v="1"/>
    <s v="paiement (2) jours Food allowance pour charlotte"/>
    <m/>
    <n v="240000"/>
  </r>
  <r>
    <d v="2018-10-04T00:00:00"/>
    <x v="2"/>
    <s v="Chèque 01491628 Approvisionnement de la caisse"/>
    <n v="4000000"/>
    <m/>
  </r>
  <r>
    <d v="2018-10-04T00:00:00"/>
    <x v="2"/>
    <s v="Reversement de Aîssatou Sessou à la caisse reste argent suivi juridique cas magnaga à Kindia"/>
    <n v="90000"/>
    <m/>
  </r>
  <r>
    <d v="2018-10-04T00:00:00"/>
    <x v="11"/>
    <s v="Frais deplacement saîdou cours au centre ville"/>
    <m/>
    <n v="80000"/>
  </r>
  <r>
    <d v="2018-10-04T00:00:00"/>
    <x v="2"/>
    <s v="Paiement Facture 43 Mamadou Alpha Diallo pour Transfert E-recharge pour l'equipe du bureau"/>
    <m/>
    <n v="800000"/>
  </r>
  <r>
    <d v="2018-10-04T00:00:00"/>
    <x v="2"/>
    <s v="Paiement facture 001687 Baldé et Frères location véhicule (3) jours pour la relâche du pélican à Kamsar"/>
    <m/>
    <n v="2550000"/>
  </r>
  <r>
    <d v="2018-10-04T00:00:00"/>
    <x v="2"/>
    <s v="Achat de (24) litres d'essence pour véh.  de location pour la relâche du pélican"/>
    <m/>
    <n v="240000"/>
  </r>
  <r>
    <d v="2018-10-04T00:00:00"/>
    <x v="2"/>
    <s v="Transport bureau-banque pour retrait et recuperation des relevé de banque"/>
    <m/>
    <n v="40000"/>
  </r>
  <r>
    <d v="2018-10-04T00:00:00"/>
    <x v="2"/>
    <s v="Achat de nouritures pour le petit céphalophe"/>
    <m/>
    <n v="40000"/>
  </r>
  <r>
    <d v="2018-10-05T00:00:00"/>
    <x v="2"/>
    <s v="Achat de nouritures pour le petit céphalophe"/>
    <m/>
    <n v="30000"/>
  </r>
  <r>
    <d v="2018-10-05T00:00:00"/>
    <x v="8"/>
    <s v="Transport E39 pour enquête journalière"/>
    <m/>
    <n v="29500"/>
  </r>
  <r>
    <d v="2018-10-05T00:00:00"/>
    <x v="6"/>
    <s v="Transport E20 pour enquête journalière"/>
    <m/>
    <n v="21500"/>
  </r>
  <r>
    <d v="2018-10-05T00:00:00"/>
    <x v="2"/>
    <s v="Achat de nourritures pour les pérroquets pour (5) jours"/>
    <m/>
    <n v="105000"/>
  </r>
  <r>
    <d v="2018-10-05T00:00:00"/>
    <x v="1"/>
    <s v="Frais deplacement taxi ville bureau-UE-Aéroportde Charlotte"/>
    <m/>
    <n v="200000"/>
  </r>
  <r>
    <d v="2018-10-05T00:00:00"/>
    <x v="12"/>
    <s v="Frais de fonctionnement  Chérif pour (3) jours"/>
    <m/>
    <n v="30000"/>
  </r>
  <r>
    <d v="2018-10-05T00:00:00"/>
    <x v="9"/>
    <s v="Transport E19 pour enquête journalière"/>
    <m/>
    <n v="12500"/>
  </r>
  <r>
    <d v="2018-10-05T00:00:00"/>
    <x v="11"/>
    <s v="Frais taxi moto UE-Bureau après reunion"/>
    <m/>
    <n v="50000"/>
  </r>
  <r>
    <d v="2018-10-05T00:00:00"/>
    <x v="4"/>
    <s v="frais de fonctionnement Tamba pour la semaine"/>
    <m/>
    <n v="55000"/>
  </r>
  <r>
    <d v="2018-10-05T00:00:00"/>
    <x v="11"/>
    <s v="Paiement frais de prise de rendez-vous pour l'Ambassade de France "/>
    <m/>
    <n v="170000"/>
  </r>
  <r>
    <d v="2018-10-08T00:00:00"/>
    <x v="2"/>
    <s v="Frais de fonctionnement Maïmouna Baldé pour la semaine"/>
    <m/>
    <n v="70000"/>
  </r>
  <r>
    <d v="2018-10-08T00:00:00"/>
    <x v="8"/>
    <s v="Transport E39 pour enquête journalière"/>
    <m/>
    <n v="21500"/>
  </r>
  <r>
    <d v="2018-10-08T00:00:00"/>
    <x v="9"/>
    <s v="Transport E19 pour enquête journalière"/>
    <m/>
    <n v="28000"/>
  </r>
  <r>
    <d v="2018-10-08T00:00:00"/>
    <x v="11"/>
    <s v="Trqnsport Saïdou bureau-banque"/>
    <m/>
    <n v="50000"/>
  </r>
  <r>
    <d v="2018-10-08T00:00:00"/>
    <x v="7"/>
    <s v="Transport E40  pour enquête journalière"/>
    <m/>
    <n v="44000"/>
  </r>
  <r>
    <d v="2018-10-08T00:00:00"/>
    <x v="6"/>
    <s v="Transport E20 pour enquête journalière"/>
    <m/>
    <n v="28000"/>
  </r>
  <r>
    <d v="2018-10-08T00:00:00"/>
    <x v="11"/>
    <s v="Achat de (40) d'essence pour véh. Perso Saidou pour son transport maison-bureau"/>
    <m/>
    <n v="400000"/>
  </r>
  <r>
    <d v="2018-10-08T00:00:00"/>
    <x v="5"/>
    <s v="Achat de nouritures pour le petit céphalophe"/>
    <m/>
    <n v="55000"/>
  </r>
  <r>
    <d v="2018-10-08T00:00:00"/>
    <x v="2"/>
    <s v="frais de fonctionnement Moné pour la semaine"/>
    <m/>
    <n v="175000"/>
  </r>
  <r>
    <d v="2018-10-08T00:00:00"/>
    <x v="10"/>
    <s v="frais de fonctionnement E37 pour la semaine"/>
    <m/>
    <n v="85000"/>
  </r>
  <r>
    <d v="2018-10-08T00:00:00"/>
    <x v="2"/>
    <s v="Chèque 01491629  Approvisionnement de la caisse"/>
    <n v="10000000"/>
    <m/>
  </r>
  <r>
    <d v="2018-10-08T00:00:00"/>
    <x v="2"/>
    <s v="Paiement reçu 02 PME-UJAD frais de ramassage ordure bureau pour le mois de septembre"/>
    <m/>
    <n v="75000"/>
  </r>
  <r>
    <d v="2018-10-08T00:00:00"/>
    <x v="2"/>
    <s v="Paiement frais reparation de l'ordinateur du departement office"/>
    <m/>
    <n v="100000"/>
  </r>
  <r>
    <d v="2018-10-08T00:00:00"/>
    <x v="5"/>
    <s v="frais de fonctionnement Sessou pour la semaine"/>
    <m/>
    <n v="50000"/>
  </r>
  <r>
    <d v="2018-10-08T00:00:00"/>
    <x v="12"/>
    <s v="Frais de fonctionnement Chérif pour la semaine"/>
    <m/>
    <n v="50000"/>
  </r>
  <r>
    <d v="2018-10-08T00:00:00"/>
    <x v="10"/>
    <s v="Transport E37 A/R bureau-banque pour retrait"/>
    <m/>
    <n v="30000"/>
  </r>
  <r>
    <d v="2018-10-09T00:00:00"/>
    <x v="8"/>
    <s v="Frais de fonctionnement E39 pour la semaine"/>
    <m/>
    <n v="125000"/>
  </r>
  <r>
    <d v="2018-10-09T00:00:00"/>
    <x v="9"/>
    <s v="Frais de fonctionnement E19 pour la semaine"/>
    <m/>
    <n v="95000"/>
  </r>
  <r>
    <d v="2018-10-09T00:00:00"/>
    <x v="6"/>
    <s v="Frais de fonctionnement E20 pour la semaine"/>
    <m/>
    <n v="135000"/>
  </r>
  <r>
    <d v="2018-10-09T00:00:00"/>
    <x v="6"/>
    <s v="Achat de crédit Areeba recharge pour appel enquête"/>
    <m/>
    <n v="5000"/>
  </r>
  <r>
    <d v="2018-10-09T00:00:00"/>
    <x v="7"/>
    <s v="frais de fonctionnement E40 pour la semaine"/>
    <m/>
    <n v="85000"/>
  </r>
  <r>
    <d v="2018-10-09T00:00:00"/>
    <x v="2"/>
    <s v="Reversement de E37 à la caisse reste argent"/>
    <n v="12000"/>
    <m/>
  </r>
  <r>
    <d v="2018-10-09T00:00:00"/>
    <x v="7"/>
    <s v="Transport E40  pour enquête journalière"/>
    <m/>
    <n v="11000"/>
  </r>
  <r>
    <d v="2018-10-09T00:00:00"/>
    <x v="6"/>
    <s v="Transport  E20 pour enquête journalière "/>
    <m/>
    <n v="14500"/>
  </r>
  <r>
    <d v="2018-10-09T00:00:00"/>
    <x v="8"/>
    <s v="  Transport E39 pour enquête journalière"/>
    <m/>
    <n v="23000"/>
  </r>
  <r>
    <d v="2018-10-09T00:00:00"/>
    <x v="13"/>
    <s v="Transfert de crédit areeba pour enquête"/>
    <m/>
    <n v="10000"/>
  </r>
  <r>
    <d v="2018-10-09T00:00:00"/>
    <x v="9"/>
    <s v="Transport E19 pour enquête journalière"/>
    <m/>
    <n v="34000"/>
  </r>
  <r>
    <d v="2018-10-10T00:00:00"/>
    <x v="2"/>
    <s v="Paiement Facture 11 Alpha Issaga achat de d'un tube d'encre noir et (3) chronos "/>
    <m/>
    <n v="495000"/>
  </r>
  <r>
    <d v="2018-10-10T00:00:00"/>
    <x v="8"/>
    <s v="Transport E39 pour enquête journalière"/>
    <m/>
    <n v="36500"/>
  </r>
  <r>
    <d v="2018-10-10T00:00:00"/>
    <x v="7"/>
    <s v="Transport E40  pour enquête journalière"/>
    <m/>
    <n v="31000"/>
  </r>
  <r>
    <d v="2018-10-10T00:00:00"/>
    <x v="6"/>
    <s v="Transport E20 pour enquête journalière"/>
    <m/>
    <n v="15500"/>
  </r>
  <r>
    <d v="2018-10-10T00:00:00"/>
    <x v="9"/>
    <s v="Transport E19 pour enquête journalière"/>
    <m/>
    <n v="32000"/>
  </r>
  <r>
    <d v="2018-10-10T00:00:00"/>
    <x v="9"/>
    <s v="Transfert de crédit areeba pour enquête"/>
    <m/>
    <n v="5000"/>
  </r>
  <r>
    <d v="2018-10-10T00:00:00"/>
    <x v="9"/>
    <s v="Achat d'un anti casse pour téléphone"/>
    <m/>
    <n v="10000"/>
  </r>
  <r>
    <d v="2018-10-10T00:00:00"/>
    <x v="10"/>
    <s v="Transport bureau centre ville pour achat d'un tube d'encre pour imprimante"/>
    <m/>
    <n v="70000"/>
  </r>
  <r>
    <d v="2018-10-10T00:00:00"/>
    <x v="11"/>
    <s v="Transport Saîdou bureau-UE pour assister à une réunion"/>
    <m/>
    <n v="70000"/>
  </r>
  <r>
    <d v="2018-10-10T00:00:00"/>
    <x v="4"/>
    <s v="Transport Tamba bureau-centre ville pour recuperation des journaux"/>
    <m/>
    <n v="70000"/>
  </r>
  <r>
    <d v="2018-10-10T00:00:00"/>
    <x v="11"/>
    <s v="Achat de (10) litres d'essence véh. Perso pour le depot du bébé céphalophe"/>
    <m/>
    <n v="100000"/>
  </r>
  <r>
    <d v="2018-10-11T00:00:00"/>
    <x v="3"/>
    <s v="Transfert/orange money de (1 028 000GNF) à Odette"/>
    <m/>
    <n v="1028000"/>
  </r>
  <r>
    <d v="2018-10-11T00:00:00"/>
    <x v="2"/>
    <s v="Frais de transfert/orange money de (1 028 000 GNF) à Odette"/>
    <m/>
    <n v="34000"/>
  </r>
  <r>
    <d v="2018-10-11T00:00:00"/>
    <x v="6"/>
    <s v="Transport E20 pour enquête journalière"/>
    <m/>
    <n v="28000"/>
  </r>
  <r>
    <d v="2018-10-11T00:00:00"/>
    <x v="9"/>
    <s v="Transport E19 pour enquête journalière"/>
    <m/>
    <n v="17000"/>
  </r>
  <r>
    <d v="2018-10-11T00:00:00"/>
    <x v="10"/>
    <s v="Transport E37 A/R bureau-banque pour retrait"/>
    <m/>
    <n v="40000"/>
  </r>
  <r>
    <d v="2018-10-11T00:00:00"/>
    <x v="7"/>
    <s v="Vertsement à E40 pour enquête à Tangan Mawdhè (Pita) pour babattage d'une pa,thère"/>
    <m/>
    <n v="2125200"/>
  </r>
  <r>
    <d v="2018-10-11T00:00:00"/>
    <x v="2"/>
    <s v="Chèque 01491630  Approvisionnement de la caisse"/>
    <n v="8000000"/>
    <m/>
  </r>
  <r>
    <d v="2018-10-11T00:00:00"/>
    <x v="2"/>
    <s v="Paiement Facture 44 Mamadou Alpha Diallo pour Transfert E-recharge pour l'equipe du bureau"/>
    <m/>
    <n v="800000"/>
  </r>
  <r>
    <d v="2018-10-11T00:00:00"/>
    <x v="7"/>
    <s v="Achat d'une carte mémoire pour téléphone pour E40"/>
    <m/>
    <n v="60000"/>
  </r>
  <r>
    <d v="2018-10-11T00:00:00"/>
    <x v="4"/>
    <s v="Versement à Tamba  Bonus média cas verdict peaux de panthère Kankan"/>
    <m/>
    <n v="200000"/>
  </r>
  <r>
    <d v="2018-10-12T00:00:00"/>
    <x v="6"/>
    <s v="Transport E20 pour enquête journalière"/>
    <m/>
    <n v="40500"/>
  </r>
  <r>
    <d v="2018-10-12T00:00:00"/>
    <x v="8"/>
    <s v="Transport E39 pour enquête journalière"/>
    <m/>
    <n v="15500"/>
  </r>
  <r>
    <d v="2018-10-12T00:00:00"/>
    <x v="9"/>
    <s v="Transport E19 pour enquête journalière"/>
    <m/>
    <n v="24500"/>
  </r>
  <r>
    <d v="2018-10-12T00:00:00"/>
    <x v="11"/>
    <s v="Transport  Saïdou bureau-eaux et forêts pour réunions"/>
    <m/>
    <n v="50000"/>
  </r>
  <r>
    <d v="2018-10-12T00:00:00"/>
    <x v="14"/>
    <s v="Versement à Baldé pour frais de photocopie des documents juridiques"/>
    <m/>
    <n v="200000"/>
  </r>
  <r>
    <d v="2018-10-12T00:00:00"/>
    <x v="14"/>
    <s v="Versement à baldé pour opération et suivi juridique cas abattage d'une panthère à Pita"/>
    <m/>
    <n v="3000000"/>
  </r>
  <r>
    <d v="2018-10-12T00:00:00"/>
    <x v="3"/>
    <s v="Versement à Odette frais mission pour suivi juridique cas carlos à Mamou"/>
    <m/>
    <n v="1000000"/>
  </r>
  <r>
    <d v="2018-10-12T00:00:00"/>
    <x v="5"/>
    <s v="Transfert/orange money de ( 3 000 000 GNF) à Sessou pour les frais médicaux"/>
    <m/>
    <n v="3000000"/>
  </r>
  <r>
    <d v="2018-10-12T00:00:00"/>
    <x v="2"/>
    <s v="Frais de transfert/orange money de (3 000 000 GNF) à Aïssatou Sessou pour ses frais médicaux "/>
    <m/>
    <n v="46000"/>
  </r>
  <r>
    <d v="2018-10-12T00:00:00"/>
    <x v="2"/>
    <s v="Achat de (10) paquets d'eau coyah pour le bureau"/>
    <m/>
    <n v="70000"/>
  </r>
  <r>
    <d v="2018-10-13T00:00:00"/>
    <x v="3"/>
    <s v="Versement à Odette frais mission pour suivi juridique cas carlos à Mamou"/>
    <m/>
    <n v="850000"/>
  </r>
  <r>
    <d v="2018-10-15T00:00:00"/>
    <x v="2"/>
    <s v="Frais taxi moto bureau-banque pour retrait"/>
    <m/>
    <n v="70000"/>
  </r>
  <r>
    <d v="2018-10-15T00:00:00"/>
    <x v="2"/>
    <s v="Chèque 01491632  Approvisionnement de la caisse"/>
    <n v="5000000"/>
    <m/>
  </r>
  <r>
    <d v="2018-10-15T00:00:00"/>
    <x v="14"/>
    <s v="Transfert/orange money de (1 016 000 GNF) à Baldé pour opération et juridique cas abattage d'une à Pita"/>
    <m/>
    <n v="1016000"/>
  </r>
  <r>
    <d v="2018-10-15T00:00:00"/>
    <x v="2"/>
    <s v="Frais de transfert/orange money de (1 000 000 GNF) à baldé"/>
    <m/>
    <n v="46000"/>
  </r>
  <r>
    <d v="2018-10-15T00:00:00"/>
    <x v="2"/>
    <s v="frais de fonctionnement Moné pour la semaine"/>
    <m/>
    <n v="175000"/>
  </r>
  <r>
    <d v="2018-10-15T00:00:00"/>
    <x v="4"/>
    <s v="frais de fonctionnement Tamba pour la semaine"/>
    <m/>
    <n v="55000"/>
  </r>
  <r>
    <d v="2018-10-15T00:00:00"/>
    <x v="8"/>
    <s v="Frais de fonctionnement E39 pour la semaine"/>
    <m/>
    <n v="125000"/>
  </r>
  <r>
    <d v="2018-10-15T00:00:00"/>
    <x v="7"/>
    <s v="Transfert/orange money de (500 000 GNF) à E40 en enquête à Pita"/>
    <m/>
    <n v="500000"/>
  </r>
  <r>
    <d v="2018-10-15T00:00:00"/>
    <x v="12"/>
    <s v="Frais de fonctionnnement Chérif pour la semaine"/>
    <m/>
    <n v="50000"/>
  </r>
  <r>
    <d v="2018-10-15T00:00:00"/>
    <x v="2"/>
    <s v="Frais de transfert/orange money de (500 000 nGNF) à E40"/>
    <m/>
    <n v="12000"/>
  </r>
  <r>
    <d v="2018-10-15T00:00:00"/>
    <x v="3"/>
    <s v="Versement à Odette frais mission pour suivi juridique cas carlos à Mamou"/>
    <m/>
    <n v="2100000"/>
  </r>
  <r>
    <d v="2018-10-15T00:00:00"/>
    <x v="2"/>
    <s v="Frais de transfert/orange money de (2 100 000  GNF) à E40"/>
    <m/>
    <n v="34000"/>
  </r>
  <r>
    <d v="2018-10-16T00:00:00"/>
    <x v="6"/>
    <s v="Frais de fonctionnement E20 pour la semaine"/>
    <m/>
    <n v="135000"/>
  </r>
  <r>
    <d v="2018-10-16T00:00:00"/>
    <x v="4"/>
    <s v="Transport Tamba et food allowance (2) jours pour participation à un atélier à N'Zérékoré"/>
    <m/>
    <n v="460000"/>
  </r>
  <r>
    <d v="2018-10-18T00:00:00"/>
    <x v="5"/>
    <s v="Versement à Aïssatou Sessou pour le complement des medicaux"/>
    <m/>
    <n v="400000"/>
  </r>
  <r>
    <d v="2018-10-18T00:00:00"/>
    <x v="2"/>
    <s v="Chèque Guichet retrait  sur le compte GNF pour appro caisse"/>
    <n v="10000000"/>
    <m/>
  </r>
  <r>
    <d v="2018-10-22T00:00:00"/>
    <x v="3"/>
    <s v="Versement à Odette frais mission pour suivi juridique cas carlos à Mamou"/>
    <m/>
    <n v="800000"/>
  </r>
  <r>
    <d v="2018-10-22T00:00:00"/>
    <x v="11"/>
    <s v="Versement à Saidou pour l'opération d'arrestation de Dia"/>
    <m/>
    <n v="11357500"/>
  </r>
  <r>
    <d v="2018-10-23T00:00:00"/>
    <x v="2"/>
    <s v="Chèque Guichet retrait  sur le compte GNF pour Appro Caisse"/>
    <n v="5000000"/>
    <m/>
  </r>
  <r>
    <d v="2018-10-23T00:00:00"/>
    <x v="3"/>
    <s v="Versement à Odette frais mission pour suivi juridique cas carlos à Mamou"/>
    <m/>
    <n v="3000000"/>
  </r>
  <r>
    <d v="2018-10-25T00:00:00"/>
    <x v="9"/>
    <s v="Frais de fonctionnement (2) semaines de E19"/>
    <m/>
    <n v="140000"/>
  </r>
  <r>
    <d v="2018-10-31T00:00:00"/>
    <x v="2"/>
    <s v="Chèque 01491631  Approvisionnement de Caisse "/>
    <n v="5000000"/>
    <m/>
  </r>
  <r>
    <d v="2018-10-31T00:00:00"/>
    <x v="2"/>
    <s v="Achat d'un bidon de d'eau de javel pour l'entretien bureau"/>
    <m/>
    <n v="40000"/>
  </r>
  <r>
    <d v="2018-10-31T00:00:00"/>
    <x v="3"/>
    <s v="Frais taxi moto bureau-Ministère de l'environnement pour deposer lettre d'amodiation"/>
    <m/>
    <n v="70000"/>
  </r>
  <r>
    <d v="2018-10-31T00:00:00"/>
    <x v="4"/>
    <s v="Frais fonctionnement pour la semaine"/>
    <m/>
    <n v="55000"/>
  </r>
  <r>
    <d v="2018-10-31T00:00:00"/>
    <x v="4"/>
    <s v="Taxi moto bureau-banque pour retrait"/>
    <m/>
    <n v="30000"/>
  </r>
  <r>
    <d v="2018-10-31T00:00:00"/>
    <x v="2"/>
    <s v="Paiement Facture 43 Mamadou Alpha Diallo pour Transfert E-recharge pour l'equipe du bureau"/>
    <m/>
    <n v="800000"/>
  </r>
  <r>
    <d v="2018-10-31T00:00:00"/>
    <x v="4"/>
    <s v="Versement à Tamba  Bonus média "/>
    <m/>
    <n v="800000"/>
  </r>
  <r>
    <d v="2018-10-31T00:00:00"/>
    <x v="3"/>
    <s v="Frais fonctionnement pour la semaine"/>
    <m/>
    <n v="65000"/>
  </r>
  <r>
    <d v="2018-10-31T00:00:00"/>
    <x v="3"/>
    <s v="Transfert/orange money de Jail visit de carlos et Dia à Mamou"/>
    <m/>
    <n v="500000"/>
  </r>
  <r>
    <d v="2018-10-31T00:00:00"/>
    <x v="2"/>
    <s v="Frais Transfert/orange money de Jail visit de carlos et DIA à Mamou"/>
    <m/>
    <n v="12000"/>
  </r>
  <r>
    <d v="2018-10-31T00:00:00"/>
    <x v="11"/>
    <s v="Achat de (40) d'essence pour véh. Perso Saidou pour son transport maison-bureau"/>
    <m/>
    <n v="400000"/>
  </r>
  <r>
    <d v="2018-10-31T00:00:00"/>
    <x v="2"/>
    <s v="Frais fonctionnement pour la semaine"/>
    <m/>
    <n v="175000"/>
  </r>
  <r>
    <d v="2018-10-31T00:00:00"/>
    <x v="3"/>
    <s v="Paiement de (5) jours de salaire septembre 2018"/>
    <m/>
    <n v="4600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47">
  <r>
    <d v="2018-10-01T00:00:00"/>
    <s v="Frais d'hotel"/>
    <x v="0"/>
    <x v="0"/>
    <n v="250000"/>
    <x v="0"/>
    <x v="0"/>
    <s v="18/9/GALFPC1795R25"/>
    <s v="Oui"/>
    <n v="27.533039647577091"/>
  </r>
  <r>
    <d v="2018-10-01T00:00:00"/>
    <s v="Food allowance"/>
    <x v="0"/>
    <x v="0"/>
    <n v="80000"/>
    <x v="0"/>
    <x v="0"/>
    <s v="18/9/GALFPC1795F952"/>
    <s v="Oui"/>
    <n v="8.8105726872246688"/>
  </r>
  <r>
    <d v="2018-10-01T00:00:00"/>
    <s v="Transport mamou- conakry"/>
    <x v="1"/>
    <x v="0"/>
    <n v="70000"/>
    <x v="0"/>
    <x v="0"/>
    <s v="18/9/GALFPC1795R28"/>
    <s v="Oui"/>
    <n v="7.7092511013215859"/>
  </r>
  <r>
    <d v="2018-10-01T00:00:00"/>
    <s v="Transport urbain"/>
    <x v="1"/>
    <x v="0"/>
    <n v="22000"/>
    <x v="0"/>
    <x v="0"/>
    <s v="18/9/GALFPC1795R27"/>
    <s v="Oui"/>
    <n v="2.4229074889867843"/>
  </r>
  <r>
    <d v="2018-10-01T00:00:00"/>
    <s v="Achat d'alimentation pour le detenu"/>
    <x v="2"/>
    <x v="0"/>
    <n v="64000"/>
    <x v="0"/>
    <x v="0"/>
    <s v="18/9/GALFPC1795R1,27"/>
    <s v="Oui"/>
    <n v="7.0484581497797354"/>
  </r>
  <r>
    <d v="2018-10-01T00:00:00"/>
    <s v="Taxi bureau maison"/>
    <x v="1"/>
    <x v="1"/>
    <n v="19000"/>
    <x v="1"/>
    <x v="0"/>
    <s v="18/10/GALFPC1816"/>
    <s v="Oui"/>
    <n v="2.0925110132158591"/>
  </r>
  <r>
    <d v="2018-10-01T00:00:00"/>
    <s v="Transport maison-bureau"/>
    <x v="1"/>
    <x v="1"/>
    <n v="27000"/>
    <x v="2"/>
    <x v="0"/>
    <s v="18/10/GALF"/>
    <s v="Oui"/>
    <n v="2.9735682819383258"/>
  </r>
  <r>
    <d v="2018-10-01T00:00:00"/>
    <s v="Transport pour les enquete "/>
    <x v="1"/>
    <x v="1"/>
    <n v="38000"/>
    <x v="2"/>
    <x v="0"/>
    <s v="18/10/GALFPC1812"/>
    <s v="Oui"/>
    <n v="4.1850220264317182"/>
  </r>
  <r>
    <d v="2018-10-01T00:00:00"/>
    <s v="Transport Bureau-Maison A/R"/>
    <x v="1"/>
    <x v="1"/>
    <n v="25000"/>
    <x v="3"/>
    <x v="0"/>
    <s v="18/10/GALFPC1826"/>
    <s v="Oui"/>
    <n v="2.7533039647577091"/>
  </r>
  <r>
    <d v="2018-10-01T00:00:00"/>
    <s v="Transport pour l'enquete journalière"/>
    <x v="1"/>
    <x v="1"/>
    <n v="19500"/>
    <x v="3"/>
    <x v="0"/>
    <s v="18/10/GALFPC1815"/>
    <s v="Oui"/>
    <n v="2.1475770925110131"/>
  </r>
  <r>
    <d v="2018-10-01T00:00:00"/>
    <s v="Transport maison-bureau, aller et retour"/>
    <x v="1"/>
    <x v="1"/>
    <n v="17000"/>
    <x v="4"/>
    <x v="0"/>
    <s v="18/10/GALF"/>
    <s v="Oui"/>
    <n v="1.8722466960352422"/>
  </r>
  <r>
    <d v="2018-10-01T00:00:00"/>
    <s v="Transport E40  pour enquête journalière"/>
    <x v="1"/>
    <x v="1"/>
    <n v="12500"/>
    <x v="4"/>
    <x v="0"/>
    <s v="18/10/GALFPC1813"/>
    <s v="Oui"/>
    <n v="1.3766519823788546"/>
  </r>
  <r>
    <d v="2018-10-01T00:00:00"/>
    <s v="Transport maison-bureau, aller et retour"/>
    <x v="1"/>
    <x v="1"/>
    <n v="17000"/>
    <x v="4"/>
    <x v="0"/>
    <s v="18/10/GALFPC1823"/>
    <s v="Oui"/>
    <n v="1.8722466960352422"/>
  </r>
  <r>
    <d v="2018-10-01T00:00:00"/>
    <s v="Achat de crédit Areeba recharge pour appel enquête"/>
    <x v="3"/>
    <x v="1"/>
    <n v="10000"/>
    <x v="4"/>
    <x v="0"/>
    <s v="18/10/GALFPC1814"/>
    <s v="Oui"/>
    <n v="1.1013215859030836"/>
  </r>
  <r>
    <d v="2018-10-01T00:00:00"/>
    <s v="Transport maison-bureau, aller et retour"/>
    <x v="1"/>
    <x v="1"/>
    <n v="17000"/>
    <x v="4"/>
    <x v="0"/>
    <s v="18/10/GALFPC1823"/>
    <s v="Oui"/>
    <n v="1.8722466960352422"/>
  </r>
  <r>
    <d v="2018-10-01T00:00:00"/>
    <s v="Transport du27-28 et 29/09/2018"/>
    <x v="1"/>
    <x v="2"/>
    <n v="30000"/>
    <x v="5"/>
    <x v="0"/>
    <s v="18/10/GALFPC1809"/>
    <s v="Oui"/>
    <n v="3.303964757709251"/>
  </r>
  <r>
    <d v="2018-10-01T00:00:00"/>
    <s v="Frais de fonctionnement E37 pour (4) jour "/>
    <x v="1"/>
    <x v="1"/>
    <n v="68000"/>
    <x v="6"/>
    <x v="0"/>
    <s v="18/10/GALFPC1817"/>
    <s v="Oui"/>
    <n v="7.4889867841409687"/>
  </r>
  <r>
    <d v="2018-10-01T00:00:00"/>
    <s v="Achat de (2) chargeurs ASUS pour ordinateurs bureau"/>
    <x v="4"/>
    <x v="3"/>
    <n v="440000"/>
    <x v="6"/>
    <x v="0"/>
    <s v="18/10/GALFPC1818"/>
    <s v="Oui"/>
    <n v="48.458149779735685"/>
  </r>
  <r>
    <d v="2018-10-01T00:00:00"/>
    <s v="Frais taxi moto bureau-centre ville (banque) pour retrait et achat de (2) chargeurs pour ordinateur"/>
    <x v="1"/>
    <x v="1"/>
    <n v="75000"/>
    <x v="6"/>
    <x v="0"/>
    <s v="18/10/GALFPC1822"/>
    <s v="Oui"/>
    <n v="8.2599118942731273"/>
  </r>
  <r>
    <d v="2018-10-01T00:00:00"/>
    <s v="Achta de materiels pour la confection de la case pour la relâche du pélican"/>
    <x v="4"/>
    <x v="3"/>
    <n v="656000"/>
    <x v="7"/>
    <x v="0"/>
    <s v="18/10/GALFPC1805"/>
    <s v="Oui"/>
    <n v="72.246696035242294"/>
  </r>
  <r>
    <d v="2018-10-01T00:00:00"/>
    <s v="Paiement main d'eouvre menuisier Mamadou Dian Sidibé pour la confection de la case pour la relâche du pélican"/>
    <x v="5"/>
    <x v="3"/>
    <n v="250000"/>
    <x v="7"/>
    <x v="0"/>
    <s v="18/10/GALFPC1806"/>
    <s v="Oui"/>
    <n v="27.533039647577091"/>
  </r>
  <r>
    <d v="2018-10-01T00:00:00"/>
    <s v="Frais de fonctionnement Moné  pour (4) jours"/>
    <x v="1"/>
    <x v="3"/>
    <n v="140000"/>
    <x v="7"/>
    <x v="0"/>
    <s v="18/10/GALFPC1827"/>
    <s v="Oui"/>
    <n v="15.418502202643172"/>
  </r>
  <r>
    <d v="2018-10-01T00:00:00"/>
    <s v="Taxi maison-Bureau A"/>
    <x v="1"/>
    <x v="0"/>
    <n v="13000"/>
    <x v="8"/>
    <x v="0"/>
    <s v="18/10/GALF"/>
    <s v="Oui"/>
    <n v="1.4317180616740088"/>
  </r>
  <r>
    <d v="2018-10-01T00:00:00"/>
    <s v="Transport bureau-maison-gare routière pour Mamou"/>
    <x v="1"/>
    <x v="0"/>
    <n v="20000"/>
    <x v="8"/>
    <x v="0"/>
    <s v="18/10/GALFPC1807"/>
    <s v="Oui"/>
    <n v="2.2026431718061672"/>
  </r>
  <r>
    <d v="2018-10-01T00:00:00"/>
    <s v="Taxi Conakry-Mamou A"/>
    <x v="1"/>
    <x v="0"/>
    <n v="70000"/>
    <x v="8"/>
    <x v="0"/>
    <s v="18/10/GALFPC1819TV"/>
    <s v="Oui"/>
    <n v="7.7092511013215859"/>
  </r>
  <r>
    <d v="2018-10-01T00:00:00"/>
    <s v="Achat de (40) d'essence pour véh. Perso Saidou pour son transport maison-bureau"/>
    <x v="6"/>
    <x v="4"/>
    <n v="400000"/>
    <x v="9"/>
    <x v="0"/>
    <s v="18/10/GALFPC1821"/>
    <s v="Oui"/>
    <n v="44.052863436123346"/>
  </r>
  <r>
    <d v="2018-10-01T00:00:00"/>
    <s v="Frais taxi moto bureau-cabinet avocat (Me SOVOGUI) pour recuperation demande d'appel (cas magnaga)"/>
    <x v="1"/>
    <x v="0"/>
    <n v="70000"/>
    <x v="10"/>
    <x v="0"/>
    <s v="18/10/GALFPC1810"/>
    <s v="Oui"/>
    <n v="7.7092511013215859"/>
  </r>
  <r>
    <d v="2018-10-01T00:00:00"/>
    <s v="Frais de mission Sessou frais suivi juridique cas Magnanga à Kindia"/>
    <x v="1"/>
    <x v="0"/>
    <n v="200000"/>
    <x v="10"/>
    <x v="0"/>
    <s v="18/10/GALFPC1825"/>
    <s v="Oui"/>
    <n v="22.026431718061673"/>
  </r>
  <r>
    <d v="2018-10-01T00:00:00"/>
    <s v="Facture 014/ESM Frais location d'un bateau (Vedette)  pour la relache du pélican"/>
    <x v="1"/>
    <x v="3"/>
    <n v="3000000"/>
    <x v="11"/>
    <x v="0"/>
    <s v="18/10/GALFPC1804F014"/>
    <s v="Oui"/>
    <n v="330.39647577092512"/>
  </r>
  <r>
    <d v="2018-10-01T00:00:00"/>
    <s v="Facture 50 Achat gel anti-bactérien pharmacie"/>
    <x v="7"/>
    <x v="5"/>
    <n v="45000"/>
    <x v="11"/>
    <x v="0"/>
    <s v="18/10/GALFPC1804F50"/>
    <s v="Oui"/>
    <n v="4.9559471365638768"/>
  </r>
  <r>
    <d v="2018-10-01T00:00:00"/>
    <s v="Frais hôtel (2) nuitées pour la relâche du pelican dans les îles à Tristao"/>
    <x v="0"/>
    <x v="4"/>
    <n v="600000"/>
    <x v="11"/>
    <x v="0"/>
    <s v="18/10/GALFPC1804R26"/>
    <s v="Oui"/>
    <n v="66.079295154185019"/>
  </r>
  <r>
    <d v="2018-10-01T00:00:00"/>
    <s v="Achat d'un parapluie"/>
    <x v="4"/>
    <x v="3"/>
    <n v="30000"/>
    <x v="11"/>
    <x v="0"/>
    <s v="18/10/GALFPC1804R23"/>
    <s v="Oui"/>
    <n v="3.303964757709251"/>
  </r>
  <r>
    <d v="2018-10-01T00:00:00"/>
    <s v="Achat de (45) litres de carburant pour le véhicule de location Conakry-kamsar pour la relacge du pélican"/>
    <x v="1"/>
    <x v="3"/>
    <n v="460000"/>
    <x v="11"/>
    <x v="0"/>
    <s v="18/10/GALFPC1804TC"/>
    <s v="Oui"/>
    <n v="50.66079295154185"/>
  </r>
  <r>
    <d v="2018-10-01T00:00:00"/>
    <s v="Food allowance (3) jours du point focal de la criminalité pour la relache du pélican"/>
    <x v="0"/>
    <x v="3"/>
    <n v="240000"/>
    <x v="11"/>
    <x v="0"/>
    <s v="18/10/GALFPC1804R05"/>
    <s v="Oui"/>
    <n v="26.431718061674008"/>
  </r>
  <r>
    <d v="2018-10-01T00:00:00"/>
    <s v="Achat d'une serviette pour le petit céphalophe"/>
    <x v="4"/>
    <x v="3"/>
    <n v="10000"/>
    <x v="11"/>
    <x v="0"/>
    <s v="18/10/GALFPC1804R08"/>
    <s v="Oui"/>
    <n v="1.1013215859030836"/>
  </r>
  <r>
    <d v="2018-10-01T00:00:00"/>
    <s v="Food allowance (3) jours Intendant animalier pour la relache du pélican"/>
    <x v="0"/>
    <x v="3"/>
    <n v="240000"/>
    <x v="11"/>
    <x v="0"/>
    <s v="18/10/GALFPC1804R07"/>
    <s v="Oui"/>
    <n v="26.431718061674008"/>
  </r>
  <r>
    <d v="2018-10-01T00:00:00"/>
    <s v="Achat d'eau à l'île tristao"/>
    <x v="7"/>
    <x v="5"/>
    <n v="30000"/>
    <x v="11"/>
    <x v="0"/>
    <s v="18/10/GALFPC1804R04"/>
    <s v="Oui"/>
    <n v="3.303964757709251"/>
  </r>
  <r>
    <d v="2018-10-01T00:00:00"/>
    <s v="Achat bloc note "/>
    <x v="4"/>
    <x v="3"/>
    <n v="1500"/>
    <x v="11"/>
    <x v="0"/>
    <s v="18/10/GALFPC1804"/>
    <s v="Oui"/>
    <n v="0.16519823788546256"/>
  </r>
  <r>
    <d v="2018-10-01T00:00:00"/>
    <s v="Taxi moto pour achat nourriture pélican"/>
    <x v="4"/>
    <x v="3"/>
    <n v="15000"/>
    <x v="11"/>
    <x v="0"/>
    <s v="18/10/GALFPC1804"/>
    <s v="Oui"/>
    <n v="1.6519823788546255"/>
  </r>
  <r>
    <d v="2018-10-01T00:00:00"/>
    <s v="Achat eau de boisson"/>
    <x v="7"/>
    <x v="5"/>
    <n v="25000"/>
    <x v="11"/>
    <x v="0"/>
    <s v="18/10/GALFPC1804"/>
    <s v="Oui"/>
    <n v="2.7533039647577091"/>
  </r>
  <r>
    <d v="2018-10-01T00:00:00"/>
    <s v="Frais de taxes portuaires d'embarcation "/>
    <x v="1"/>
    <x v="4"/>
    <n v="50000"/>
    <x v="11"/>
    <x v="0"/>
    <s v="18/10/GALF"/>
    <s v="Oui"/>
    <n v="5.5066079295154182"/>
  </r>
  <r>
    <d v="2018-10-01T00:00:00"/>
    <s v="Taxi moto sur l'ile "/>
    <x v="1"/>
    <x v="3"/>
    <n v="50000"/>
    <x v="11"/>
    <x v="0"/>
    <s v="18/10/GALF"/>
    <s v="Oui"/>
    <n v="5.5066079295154182"/>
  </r>
  <r>
    <d v="2018-10-01T00:00:00"/>
    <s v="Achat de couverture cephalophe "/>
    <x v="4"/>
    <x v="3"/>
    <n v="10000"/>
    <x v="11"/>
    <x v="0"/>
    <s v="18/10/GALF"/>
    <s v="Oui"/>
    <n v="1.1013215859030836"/>
  </r>
  <r>
    <d v="2018-10-01T00:00:00"/>
    <s v="Prestation soigneur cephalophe "/>
    <x v="5"/>
    <x v="3"/>
    <n v="40000"/>
    <x v="11"/>
    <x v="0"/>
    <s v="18/10/GALF"/>
    <s v="Oui"/>
    <n v="4.4052863436123344"/>
  </r>
  <r>
    <d v="2018-10-01T00:00:00"/>
    <s v="Taxi maison colonel Sow Bhoye arrivée Conakry"/>
    <x v="1"/>
    <x v="3"/>
    <n v="30000"/>
    <x v="11"/>
    <x v="0"/>
    <s v="18/10/GALF"/>
    <s v="Oui"/>
    <n v="3.303964757709251"/>
  </r>
  <r>
    <d v="2018-10-01T00:00:00"/>
    <s v="Achat nourriture céphalophe"/>
    <x v="4"/>
    <x v="3"/>
    <n v="50000"/>
    <x v="11"/>
    <x v="0"/>
    <s v="18/10/GALF"/>
    <s v="Oui"/>
    <n v="5.5066079295154182"/>
  </r>
  <r>
    <d v="2018-10-01T00:00:00"/>
    <s v="Chèque 01491626 Paiement RTS pour Septembre 2018"/>
    <x v="7"/>
    <x v="3"/>
    <n v="462500"/>
    <x v="12"/>
    <x v="0"/>
    <s v="18/10/GALF"/>
    <s v="Oui"/>
    <n v="50.936123348017624"/>
  </r>
  <r>
    <d v="2018-10-01T00:00:00"/>
    <s v="Chèque 01491626 Paiement RTS "/>
    <x v="8"/>
    <x v="3"/>
    <n v="56500"/>
    <x v="12"/>
    <x v="0"/>
    <s v="18/10/GALF"/>
    <s v="Oui"/>
    <n v="6.2224669603524232"/>
  </r>
  <r>
    <d v="2018-10-01T00:00:00"/>
    <s v="Facture service WEB"/>
    <x v="8"/>
    <x v="3"/>
    <n v="22600"/>
    <x v="12"/>
    <x v="0"/>
    <s v="18/10/GALF"/>
    <s v="Oui"/>
    <n v="2.4889867841409692"/>
  </r>
  <r>
    <d v="2018-10-01T00:00:00"/>
    <s v="Frais de virement  par BPMG  du financement /WPT pour l'entretien des pérroquets"/>
    <x v="8"/>
    <x v="3"/>
    <n v="341408"/>
    <x v="13"/>
    <x v="0"/>
    <s v="18/10/GALF"/>
    <s v="Oui"/>
    <n v="37.6"/>
  </r>
  <r>
    <d v="2018-10-02T00:00:00"/>
    <s v="Frais transport de la case pour la relâche du pélican de l'atelier au bureau"/>
    <x v="1"/>
    <x v="3"/>
    <n v="50000"/>
    <x v="7"/>
    <x v="0"/>
    <s v="18/10/GALFPC1829"/>
    <s v="Oui"/>
    <n v="5.5066079295154182"/>
  </r>
  <r>
    <d v="2018-10-02T00:00:00"/>
    <s v="Taxi gare routière-Hotel"/>
    <x v="1"/>
    <x v="0"/>
    <n v="15000"/>
    <x v="8"/>
    <x v="0"/>
    <s v="18/10/GALFPC1819R01"/>
    <s v="Oui"/>
    <n v="1.6519823788546255"/>
  </r>
  <r>
    <d v="2018-10-02T00:00:00"/>
    <s v="Frais d'hotel"/>
    <x v="0"/>
    <x v="0"/>
    <n v="250000"/>
    <x v="8"/>
    <x v="0"/>
    <s v="18/10/GALFPC1819F11"/>
    <s v="Oui"/>
    <n v="27.533039647577091"/>
  </r>
  <r>
    <d v="2018-10-02T00:00:00"/>
    <s v="Taxi Hotel-Pénitencier A/R"/>
    <x v="1"/>
    <x v="0"/>
    <n v="30000"/>
    <x v="8"/>
    <x v="0"/>
    <s v="18/10/GALFPC1819R02"/>
    <s v="Oui"/>
    <n v="3.303964757709251"/>
  </r>
  <r>
    <d v="2018-10-02T00:00:00"/>
    <s v="Frais de jail visit 04 jours,du 02 au 05"/>
    <x v="2"/>
    <x v="0"/>
    <n v="280000"/>
    <x v="8"/>
    <x v="0"/>
    <s v="18/10/GALFPC1819"/>
    <s v="Oui"/>
    <n v="30.837004405286343"/>
  </r>
  <r>
    <d v="2018-10-02T00:00:00"/>
    <s v="Food allowance 04 jours ,du 02 au 05"/>
    <x v="0"/>
    <x v="0"/>
    <n v="320000"/>
    <x v="8"/>
    <x v="0"/>
    <s v="18/10/GALFPC1819"/>
    <s v="Oui"/>
    <n v="35.242290748898675"/>
  </r>
  <r>
    <d v="2018-10-02T00:00:00"/>
    <s v="Achat de (20) d'essence pour véh. Perso Saidou pour son transport maison-UE pour participation à la reunion"/>
    <x v="6"/>
    <x v="4"/>
    <n v="200000"/>
    <x v="9"/>
    <x v="0"/>
    <s v="18/10/GALFPC1828"/>
    <s v="Oui"/>
    <n v="22.026431718061673"/>
  </r>
  <r>
    <d v="2018-10-03T00:00:00"/>
    <s v="Frais taxi moto bureau-centre ville (Agence de voyage) pour achat billet d'avion Conakry-Dakar pour Charlotte"/>
    <x v="1"/>
    <x v="0"/>
    <n v="70000"/>
    <x v="0"/>
    <x v="0"/>
    <s v="18/10/GALFPC1830"/>
    <s v="Oui"/>
    <n v="7.7092511013215859"/>
  </r>
  <r>
    <d v="2018-10-03T00:00:00"/>
    <s v="Paiement frais de mission à Mamou de l'Avoca (Me SOVOGUI) pour suivi juridique cas Carlos"/>
    <x v="9"/>
    <x v="0"/>
    <n v="1200000"/>
    <x v="0"/>
    <x v="0"/>
    <s v="18/10/GALFPC1832"/>
    <s v="Oui"/>
    <n v="132.15859030837004"/>
  </r>
  <r>
    <d v="2018-10-03T00:00:00"/>
    <s v="Transport maison bureau aller et retour "/>
    <x v="1"/>
    <x v="0"/>
    <n v="10000"/>
    <x v="0"/>
    <x v="0"/>
    <s v="18/10/GALFPC1857"/>
    <s v="Oui"/>
    <n v="1.1013215859030836"/>
  </r>
  <r>
    <d v="2018-10-03T00:00:00"/>
    <s v="Taxi bureau - maison"/>
    <x v="1"/>
    <x v="1"/>
    <n v="19000"/>
    <x v="1"/>
    <x v="0"/>
    <s v="18/10/GALFPC1816"/>
    <s v="Oui"/>
    <n v="2.0925110132158591"/>
  </r>
  <r>
    <d v="2018-10-03T00:00:00"/>
    <s v="Taxi bureau ,belle-vue, matam, carrére"/>
    <x v="1"/>
    <x v="1"/>
    <n v="21000"/>
    <x v="1"/>
    <x v="0"/>
    <s v="18/10/GALFPC1835"/>
    <s v="Oui"/>
    <n v="2.3127753303964758"/>
  </r>
  <r>
    <d v="2018-10-03T00:00:00"/>
    <s v="Transport maison-bureau"/>
    <x v="1"/>
    <x v="1"/>
    <n v="27000"/>
    <x v="2"/>
    <x v="0"/>
    <s v="18/10/GALFPC1824"/>
    <s v="Oui"/>
    <n v="2.9735682819383258"/>
  </r>
  <r>
    <d v="2018-10-03T00:00:00"/>
    <s v="Transport pour les enquete "/>
    <x v="1"/>
    <x v="1"/>
    <n v="21500"/>
    <x v="2"/>
    <x v="0"/>
    <s v="18/10/GALFPC1833"/>
    <s v="Oui"/>
    <n v="2.3678414096916298"/>
  </r>
  <r>
    <d v="2018-10-03T00:00:00"/>
    <s v="Transport Maison-bureau A/R"/>
    <x v="1"/>
    <x v="1"/>
    <n v="25000"/>
    <x v="3"/>
    <x v="0"/>
    <s v="18/10/GALFPC1826"/>
    <s v="Oui"/>
    <n v="2.7533039647577091"/>
  </r>
  <r>
    <d v="2018-10-03T00:00:00"/>
    <s v="Transport pour l'enquete journalière"/>
    <x v="1"/>
    <x v="1"/>
    <n v="19000"/>
    <x v="3"/>
    <x v="0"/>
    <s v="18/10/GALFPC1834"/>
    <s v="Oui"/>
    <n v="2.0925110132158591"/>
  </r>
  <r>
    <d v="2018-10-03T00:00:00"/>
    <s v="Transport E40  pour enquête journalière"/>
    <x v="1"/>
    <x v="1"/>
    <n v="13000"/>
    <x v="4"/>
    <x v="0"/>
    <s v="18/10/GALFPC1837"/>
    <s v="Oui"/>
    <n v="1.4317180616740088"/>
  </r>
  <r>
    <d v="2018-10-03T00:00:00"/>
    <s v="Transport maison-bureau, aller et retour"/>
    <x v="1"/>
    <x v="1"/>
    <n v="17000"/>
    <x v="4"/>
    <x v="0"/>
    <s v="18/10/GALFPC1823"/>
    <s v="Oui"/>
    <n v="1.8722466960352422"/>
  </r>
  <r>
    <d v="2018-10-03T00:00:00"/>
    <s v="Taxi-maison bureau(AR)"/>
    <x v="1"/>
    <x v="2"/>
    <n v="11000"/>
    <x v="5"/>
    <x v="0"/>
    <s v="18/10/GALFPC1808"/>
    <s v="Oui"/>
    <n v="1.2114537444933922"/>
  </r>
  <r>
    <d v="2018-10-03T00:00:00"/>
    <s v="Transport (7) jours Thierno Ousmane Baldé Intendant Animalier pour l'entretien des perroquets"/>
    <x v="1"/>
    <x v="3"/>
    <n v="122500"/>
    <x v="7"/>
    <x v="0"/>
    <s v="18/10/GALFPC1836"/>
    <s v="Oui"/>
    <n v="13.491189427312776"/>
  </r>
  <r>
    <d v="2018-10-03T00:00:00"/>
    <s v="Frais de bloc note et carnet de reçu"/>
    <x v="4"/>
    <x v="3"/>
    <n v="20000"/>
    <x v="8"/>
    <x v="0"/>
    <s v="18/10/GALFPC1819F001019"/>
    <s v="Oui"/>
    <n v="2.2026431718061672"/>
  </r>
  <r>
    <d v="2018-10-03T00:00:00"/>
    <s v="Taxi hotel-pénitencier A/R"/>
    <x v="1"/>
    <x v="0"/>
    <n v="25000"/>
    <x v="8"/>
    <x v="0"/>
    <s v="18/10/GALFPC1819R07"/>
    <s v="Oui"/>
    <n v="2.7533039647577091"/>
  </r>
  <r>
    <d v="2018-10-03T00:00:00"/>
    <s v="Paiement main d'eouvre menuisier intendant animalier  pour la relâche du pélican"/>
    <x v="5"/>
    <x v="3"/>
    <n v="450000"/>
    <x v="11"/>
    <x v="0"/>
    <s v="18/10/GALFPC1804R10"/>
    <s v="Oui"/>
    <n v="49.559471365638764"/>
  </r>
  <r>
    <d v="2018-10-03T00:00:00"/>
    <s v="Facture 03101801 Daye Voyages Achat de billet d'avion Conakry-Dakar pour Charlotte"/>
    <x v="10"/>
    <x v="4"/>
    <n v="1846185"/>
    <x v="11"/>
    <x v="0"/>
    <s v="18/10/GALFPC1831"/>
    <s v="Oui"/>
    <n v="203.32433920704847"/>
  </r>
  <r>
    <d v="2018-10-03T00:00:00"/>
    <s v="Chèque 01491627  Salaire Abdoulaye Chérif DIALLO  mois de Septembre  2018"/>
    <x v="11"/>
    <x v="0"/>
    <n v="2213750"/>
    <x v="12"/>
    <x v="0"/>
    <s v="18/10/GALF"/>
    <s v="Oui"/>
    <n v="243.80506607929516"/>
  </r>
  <r>
    <d v="2018-10-04T00:00:00"/>
    <s v="Transport maison bureau aller et retour "/>
    <x v="1"/>
    <x v="0"/>
    <n v="10000"/>
    <x v="0"/>
    <x v="0"/>
    <s v="18/10/GALFPC1857"/>
    <s v="Oui"/>
    <n v="1.1013215859030836"/>
  </r>
  <r>
    <d v="2018-10-04T00:00:00"/>
    <s v="Frais taxi moto Bureau-centre (OGUIPAR) pour remettre le raport annuel au point focal de la criminalité faunique"/>
    <x v="1"/>
    <x v="0"/>
    <n v="70000"/>
    <x v="0"/>
    <x v="0"/>
    <s v="18/10/GALFPC1842"/>
    <s v="Oui"/>
    <n v="7.7092511013215859"/>
  </r>
  <r>
    <d v="2018-10-04T00:00:00"/>
    <s v="Taxi bureau - maison"/>
    <x v="1"/>
    <x v="1"/>
    <n v="19000"/>
    <x v="1"/>
    <x v="0"/>
    <s v="18/10/GALFPC1816"/>
    <s v="Oui"/>
    <n v="2.0925110132158591"/>
  </r>
  <r>
    <d v="2018-10-04T00:00:00"/>
    <s v="Achat dc'une puce orange pour enquête"/>
    <x v="3"/>
    <x v="1"/>
    <n v="20000"/>
    <x v="1"/>
    <x v="0"/>
    <s v="18/10/GALFPC1838"/>
    <s v="Oui"/>
    <n v="2.2026431718061672"/>
  </r>
  <r>
    <d v="2018-10-04T00:00:00"/>
    <s v="Taxi bureau kenien, port de bonfi , gbessia"/>
    <x v="1"/>
    <x v="1"/>
    <n v="23000"/>
    <x v="1"/>
    <x v="0"/>
    <s v="18/10/GALFPC1841"/>
    <s v="Oui"/>
    <n v="2.5330396475770924"/>
  </r>
  <r>
    <d v="2018-10-04T00:00:00"/>
    <s v="Transport maison-bureau"/>
    <x v="1"/>
    <x v="1"/>
    <n v="27000"/>
    <x v="2"/>
    <x v="0"/>
    <s v="18/10/GALFPC1824"/>
    <s v="Oui"/>
    <n v="2.9735682819383258"/>
  </r>
  <r>
    <d v="2018-10-04T00:00:00"/>
    <s v="Transport Maison-bureau A/R"/>
    <x v="1"/>
    <x v="1"/>
    <n v="25000"/>
    <x v="3"/>
    <x v="0"/>
    <s v="18/10/GALFPC1826"/>
    <s v="Oui"/>
    <n v="2.7533039647577091"/>
  </r>
  <r>
    <d v="2018-10-04T00:00:00"/>
    <s v="Transport pour l'enquete journalière"/>
    <x v="1"/>
    <x v="1"/>
    <n v="23000"/>
    <x v="3"/>
    <x v="0"/>
    <s v="18/10/GALFPC1840"/>
    <s v="Oui"/>
    <n v="2.5330396475770924"/>
  </r>
  <r>
    <d v="2018-10-04T00:00:00"/>
    <s v="Transport:ckry-coyah-marché sambaya"/>
    <x v="1"/>
    <x v="1"/>
    <n v="44000"/>
    <x v="4"/>
    <x v="0"/>
    <s v="18/10/GALFPC1866"/>
    <s v="Oui"/>
    <n v="4.8458149779735686"/>
  </r>
  <r>
    <d v="2018-10-04T00:00:00"/>
    <s v="Taxi-maison bureau(AR)"/>
    <x v="1"/>
    <x v="2"/>
    <n v="11000"/>
    <x v="5"/>
    <x v="0"/>
    <s v="18/10/GALFPC1808"/>
    <s v="Oui"/>
    <n v="1.2114537444933922"/>
  </r>
  <r>
    <d v="2018-10-04T00:00:00"/>
    <s v="Paiement Facture 43 Mamadou Alpha Diallo pour Transfert E-recharge pour l'equipe du bureau"/>
    <x v="3"/>
    <x v="3"/>
    <n v="800000"/>
    <x v="7"/>
    <x v="0"/>
    <s v="18/10/GALFPC1847"/>
    <s v="Oui"/>
    <n v="88.105726872246692"/>
  </r>
  <r>
    <d v="2018-10-04T00:00:00"/>
    <s v="Paiement facture 001687 Baldé et Frères location véhicule (3) jours pour la relâche du pélican à Kamsar"/>
    <x v="1"/>
    <x v="3"/>
    <n v="2550000"/>
    <x v="7"/>
    <x v="0"/>
    <s v="18/10/GALFPC1848"/>
    <s v="Oui"/>
    <n v="280.83700440528634"/>
  </r>
  <r>
    <d v="2018-10-04T00:00:00"/>
    <s v="Achat de (24) litres d'essence pour véh.  de location pour la relâche du pélican"/>
    <x v="1"/>
    <x v="3"/>
    <n v="240000"/>
    <x v="7"/>
    <x v="0"/>
    <s v="18/10/GALFPC1849"/>
    <s v="Oui"/>
    <n v="26.431718061674008"/>
  </r>
  <r>
    <d v="2018-10-04T00:00:00"/>
    <s v="Transport bureau-banque pour retrait et recuperation des relevé de banque"/>
    <x v="1"/>
    <x v="3"/>
    <n v="40000"/>
    <x v="7"/>
    <x v="0"/>
    <s v="18/10/GALFPC1850"/>
    <s v="Oui"/>
    <n v="4.4052863436123344"/>
  </r>
  <r>
    <d v="2018-10-04T00:00:00"/>
    <s v="Achat de nouritures pour le petit céphalophe"/>
    <x v="4"/>
    <x v="3"/>
    <n v="40000"/>
    <x v="7"/>
    <x v="0"/>
    <s v="18/10/GALFPC1851"/>
    <s v="Oui"/>
    <n v="4.4052863436123344"/>
  </r>
  <r>
    <d v="2018-10-04T00:00:00"/>
    <s v="Frais d'impression questionnaire(cas carlos)"/>
    <x v="4"/>
    <x v="3"/>
    <n v="14000"/>
    <x v="8"/>
    <x v="0"/>
    <s v="18/10/GALFPC1819R08"/>
    <s v="Oui"/>
    <n v="1.5418502202643172"/>
  </r>
  <r>
    <d v="2018-10-04T00:00:00"/>
    <s v="Frais de photocopie questionnaire (cas carlos)"/>
    <x v="4"/>
    <x v="3"/>
    <n v="3500"/>
    <x v="8"/>
    <x v="0"/>
    <s v="18/10/GALFPC1819R09"/>
    <s v="Oui"/>
    <n v="0.38546255506607929"/>
  </r>
  <r>
    <d v="2018-10-04T00:00:00"/>
    <s v="frais d'achat chemise"/>
    <x v="4"/>
    <x v="3"/>
    <n v="2000"/>
    <x v="8"/>
    <x v="0"/>
    <s v="18/10/GALFPC1819R10"/>
    <s v="Oui"/>
    <n v="0.22026431718061673"/>
  </r>
  <r>
    <d v="2018-10-04T00:00:00"/>
    <s v="Frais d'impression Procès verbale (carlos)"/>
    <x v="4"/>
    <x v="3"/>
    <n v="44000"/>
    <x v="8"/>
    <x v="0"/>
    <s v="18/10/GALFPC1819R11"/>
    <s v="Oui"/>
    <n v="4.8458149779735686"/>
  </r>
  <r>
    <d v="2018-10-04T00:00:00"/>
    <s v="Taxi hotel-pénitencier-tribunal-hotel A/R"/>
    <x v="1"/>
    <x v="0"/>
    <n v="28000"/>
    <x v="8"/>
    <x v="0"/>
    <s v="18/10/GALFPC1819R14-15"/>
    <s v="Oui"/>
    <n v="3.0837004405286343"/>
  </r>
  <r>
    <d v="2018-10-04T00:00:00"/>
    <s v="Frais deplacement saîdou cours au centre ville"/>
    <x v="6"/>
    <x v="4"/>
    <n v="80000"/>
    <x v="9"/>
    <x v="0"/>
    <s v="18/10/GALFPC1846"/>
    <s v="Oui"/>
    <n v="8.8105726872246688"/>
  </r>
  <r>
    <d v="2018-10-04T00:00:00"/>
    <s v="paiement (2) jours Food allowance pour charlotte"/>
    <x v="0"/>
    <x v="4"/>
    <n v="240000"/>
    <x v="11"/>
    <x v="0"/>
    <s v="18/10/GALFPC1843"/>
    <s v="Oui"/>
    <n v="26.431718061674008"/>
  </r>
  <r>
    <d v="2018-10-04T00:00:00"/>
    <s v="Frais demande de compte pour le mois de septembre"/>
    <x v="8"/>
    <x v="3"/>
    <n v="5650"/>
    <x v="12"/>
    <x v="0"/>
    <s v="18/10/GALF"/>
    <s v="Oui"/>
    <n v="0.6222466960352423"/>
  </r>
  <r>
    <d v="2018-10-04T00:00:00"/>
    <s v="Demande d'extrait de compte pour septembre 2018"/>
    <x v="8"/>
    <x v="3"/>
    <n v="5720"/>
    <x v="13"/>
    <x v="0"/>
    <s v="18/10/GALF"/>
    <s v="Oui"/>
    <n v="0.62995594713656389"/>
  </r>
  <r>
    <d v="2018-10-05T00:00:00"/>
    <s v="Transport maison bureau aller et retour "/>
    <x v="1"/>
    <x v="0"/>
    <n v="10000"/>
    <x v="0"/>
    <x v="0"/>
    <s v="18/10/GALFPC1857"/>
    <s v="Oui"/>
    <n v="1.1013215859030836"/>
  </r>
  <r>
    <d v="2018-10-05T00:00:00"/>
    <s v="Taxi bureau - maison"/>
    <x v="1"/>
    <x v="1"/>
    <n v="19000"/>
    <x v="1"/>
    <x v="0"/>
    <s v="18/10/GALFPC1816"/>
    <s v="Oui"/>
    <n v="2.0925110132158591"/>
  </r>
  <r>
    <d v="2018-10-05T00:00:00"/>
    <s v="Taxi bureau taouyah , lambanyi , kobaya"/>
    <x v="1"/>
    <x v="1"/>
    <n v="12500"/>
    <x v="1"/>
    <x v="0"/>
    <s v="18/10/GALFPC1858"/>
    <s v="Oui"/>
    <n v="1.3766519823788546"/>
  </r>
  <r>
    <d v="2018-10-05T00:00:00"/>
    <s v="Transport pour les enquete "/>
    <x v="1"/>
    <x v="1"/>
    <n v="21500"/>
    <x v="2"/>
    <x v="0"/>
    <s v="18/10/GALFPC1854"/>
    <s v="Oui"/>
    <n v="2.3678414096916298"/>
  </r>
  <r>
    <d v="2018-10-05T00:00:00"/>
    <s v="Transport maison-bureau"/>
    <x v="1"/>
    <x v="1"/>
    <n v="27000"/>
    <x v="2"/>
    <x v="0"/>
    <s v="18/10/GALFPC1824"/>
    <s v="Oui"/>
    <n v="2.9735682819383258"/>
  </r>
  <r>
    <d v="2018-10-05T00:00:00"/>
    <s v="Transport Maison-Bureau A/R"/>
    <x v="1"/>
    <x v="1"/>
    <n v="25000"/>
    <x v="3"/>
    <x v="0"/>
    <s v="18/10/GALFPC1826"/>
    <s v="Oui"/>
    <n v="2.7533039647577091"/>
  </r>
  <r>
    <d v="2018-10-05T00:00:00"/>
    <s v="Transport pour l'enquete journalière"/>
    <x v="1"/>
    <x v="1"/>
    <n v="29500"/>
    <x v="3"/>
    <x v="0"/>
    <s v="18/10/GALFPC1853"/>
    <s v="Oui"/>
    <n v="3.248898678414097"/>
  </r>
  <r>
    <d v="2018-10-05T00:00:00"/>
    <s v="Taxi-maison bureau(AR)"/>
    <x v="1"/>
    <x v="2"/>
    <n v="11000"/>
    <x v="5"/>
    <x v="0"/>
    <s v="18/10/GALFPC1808"/>
    <s v="Oui"/>
    <n v="1.2114537444933922"/>
  </r>
  <r>
    <d v="2018-10-05T00:00:00"/>
    <s v="Achat de nouritures pour le petit céphalophe"/>
    <x v="12"/>
    <x v="3"/>
    <n v="30000"/>
    <x v="7"/>
    <x v="0"/>
    <s v="18/10/GALFPC1852"/>
    <s v="Oui"/>
    <n v="3.303964757709251"/>
  </r>
  <r>
    <d v="2018-10-05T00:00:00"/>
    <s v="Achat de nourritures pour les pérroquets pour (5) jours"/>
    <x v="4"/>
    <x v="3"/>
    <n v="105000"/>
    <x v="7"/>
    <x v="0"/>
    <s v="18/10/GALFPC1855"/>
    <s v="Oui"/>
    <n v="11.56387665198238"/>
  </r>
  <r>
    <d v="2018-10-05T00:00:00"/>
    <s v="Taxi Hotel-Pénitencier A/R"/>
    <x v="1"/>
    <x v="0"/>
    <n v="25000"/>
    <x v="8"/>
    <x v="0"/>
    <s v="18/10/GALFPC1819r18"/>
    <s v="Oui"/>
    <n v="2.7533039647577091"/>
  </r>
  <r>
    <d v="2018-10-05T00:00:00"/>
    <s v="Frais taxi moto UE-Bureau après reunion"/>
    <x v="6"/>
    <x v="4"/>
    <n v="50000"/>
    <x v="9"/>
    <x v="0"/>
    <s v="18/10/GALFPC1859"/>
    <s v="Oui"/>
    <n v="5.5066079295154182"/>
  </r>
  <r>
    <d v="2018-10-05T00:00:00"/>
    <s v="Paiement frais de prise de rendez-vous pour l'Ambassade de France "/>
    <x v="5"/>
    <x v="4"/>
    <n v="170000"/>
    <x v="9"/>
    <x v="0"/>
    <s v="18/10/GALFPC1861"/>
    <s v="Oui"/>
    <n v="18.722466960352424"/>
  </r>
  <r>
    <d v="2018-10-05T00:00:00"/>
    <s v="Frais deplacement taxi ville bureau-UE-Aéroportde Charlotte"/>
    <x v="1"/>
    <x v="4"/>
    <n v="200000"/>
    <x v="11"/>
    <x v="0"/>
    <s v="18/10/GALFPC1856"/>
    <s v="Oui"/>
    <n v="22.026431718061673"/>
  </r>
  <r>
    <d v="2018-10-06T00:00:00"/>
    <s v="Frais de jail visit 05 jours,du  06 au 10"/>
    <x v="2"/>
    <x v="0"/>
    <n v="350000"/>
    <x v="8"/>
    <x v="0"/>
    <s v="18/10/GALFPC1819"/>
    <s v="Oui"/>
    <n v="38.546255506607928"/>
  </r>
  <r>
    <d v="2018-10-06T00:00:00"/>
    <s v="Food allowance 05 jours du 06 au 10"/>
    <x v="0"/>
    <x v="0"/>
    <n v="400000"/>
    <x v="8"/>
    <x v="0"/>
    <s v="18/10/GALFPC1819"/>
    <s v="Oui"/>
    <n v="44.052863436123346"/>
  </r>
  <r>
    <d v="2018-10-06T00:00:00"/>
    <s v="Taxi Hotel-Pénitencier A/R"/>
    <x v="1"/>
    <x v="0"/>
    <n v="25000"/>
    <x v="8"/>
    <x v="0"/>
    <s v="18/10/GALFPC1819R21"/>
    <s v="Oui"/>
    <n v="2.7533039647577091"/>
  </r>
  <r>
    <d v="2018-10-07T00:00:00"/>
    <s v="Taxi hotel-penitencier A/R"/>
    <x v="1"/>
    <x v="0"/>
    <n v="25000"/>
    <x v="8"/>
    <x v="0"/>
    <s v="18/10/GALFPC1819R24"/>
    <s v="Oui"/>
    <n v="2.7533039647577091"/>
  </r>
  <r>
    <d v="2018-10-08T00:00:00"/>
    <s v="Transport maison bureau aller et retour "/>
    <x v="1"/>
    <x v="0"/>
    <n v="10000"/>
    <x v="0"/>
    <x v="0"/>
    <s v="18/10/GALFPC1876"/>
    <s v="Oui"/>
    <n v="1.1013215859030836"/>
  </r>
  <r>
    <d v="2018-10-08T00:00:00"/>
    <s v="Taxi bureau - maison"/>
    <x v="1"/>
    <x v="1"/>
    <n v="19000"/>
    <x v="1"/>
    <x v="0"/>
    <s v="18/10/GALFPC1879"/>
    <s v="Oui"/>
    <n v="2.0925110132158591"/>
  </r>
  <r>
    <d v="2018-10-08T00:00:00"/>
    <s v="Taxi bureau dubréka pour les enquêtes"/>
    <x v="1"/>
    <x v="1"/>
    <n v="28000"/>
    <x v="1"/>
    <x v="0"/>
    <s v="18/10/GALFPC1864"/>
    <s v="Oui"/>
    <n v="3.0837004405286343"/>
  </r>
  <r>
    <d v="2018-10-08T00:00:00"/>
    <s v="Transport maison-bureau"/>
    <x v="1"/>
    <x v="1"/>
    <n v="27000"/>
    <x v="2"/>
    <x v="0"/>
    <s v="18/10/GALFPC1824"/>
    <s v="Oui"/>
    <n v="2.9735682819383258"/>
  </r>
  <r>
    <d v="2018-10-08T00:00:00"/>
    <s v="Transport d'enquete"/>
    <x v="1"/>
    <x v="1"/>
    <n v="28000"/>
    <x v="2"/>
    <x v="0"/>
    <s v="18/10/GALFPC1867"/>
    <s v="Oui"/>
    <n v="3.0837004405286343"/>
  </r>
  <r>
    <d v="2018-10-08T00:00:00"/>
    <s v="Transport Maison-bureau A/R"/>
    <x v="1"/>
    <x v="1"/>
    <n v="25000"/>
    <x v="3"/>
    <x v="0"/>
    <s v="18/10/GALFPC1878"/>
    <s v="Oui"/>
    <n v="2.7533039647577091"/>
  </r>
  <r>
    <d v="2018-10-08T00:00:00"/>
    <s v="Transport pour l'enquete journalière"/>
    <x v="1"/>
    <x v="1"/>
    <n v="21500"/>
    <x v="3"/>
    <x v="0"/>
    <s v="18/10/GALFPC1863"/>
    <s v="Oui"/>
    <n v="2.3678414096916298"/>
  </r>
  <r>
    <d v="2018-10-08T00:00:00"/>
    <s v="Transport maison-bureau, aller et retour"/>
    <x v="1"/>
    <x v="1"/>
    <n v="17000"/>
    <x v="4"/>
    <x v="0"/>
    <s v="18/10/GALFPC1823"/>
    <s v="Oui"/>
    <n v="1.8722466960352422"/>
  </r>
  <r>
    <d v="2018-10-08T00:00:00"/>
    <s v="Transport maison-bureau, aller et retour"/>
    <x v="1"/>
    <x v="1"/>
    <n v="17000"/>
    <x v="4"/>
    <x v="0"/>
    <s v="18/10/GALFPC1823"/>
    <s v="Oui"/>
    <n v="1.8722466960352422"/>
  </r>
  <r>
    <d v="2018-10-08T00:00:00"/>
    <s v="Transport E40  pour enquête journalière"/>
    <x v="1"/>
    <x v="1"/>
    <n v="11000"/>
    <x v="4"/>
    <x v="0"/>
    <s v="18/10/GALFPC1884"/>
    <s v="Oui"/>
    <n v="1.2114537444933922"/>
  </r>
  <r>
    <d v="2018-10-08T00:00:00"/>
    <s v="Taxi-maison bureau(AR)"/>
    <x v="1"/>
    <x v="2"/>
    <n v="11000"/>
    <x v="5"/>
    <x v="0"/>
    <s v="18/10/GALFPC1808"/>
    <s v="Oui"/>
    <n v="1.2114537444933922"/>
  </r>
  <r>
    <d v="2018-10-08T00:00:00"/>
    <s v="frais de fonctionnement E37 pour la semaine"/>
    <x v="1"/>
    <x v="1"/>
    <n v="85000"/>
    <x v="6"/>
    <x v="0"/>
    <s v="18/10/GALFPC1871"/>
    <s v="Oui"/>
    <n v="9.361233480176212"/>
  </r>
  <r>
    <d v="2018-10-08T00:00:00"/>
    <s v="Transport E37 A/R bureau-banque pour retrait"/>
    <x v="1"/>
    <x v="1"/>
    <n v="30000"/>
    <x v="6"/>
    <x v="0"/>
    <s v="18/10/GALFPC1877"/>
    <s v="Oui"/>
    <n v="3.303964757709251"/>
  </r>
  <r>
    <d v="2018-10-08T00:00:00"/>
    <s v="Frais de fonctionnement Maïmouna Baldé pour la semaine"/>
    <x v="1"/>
    <x v="3"/>
    <n v="70000"/>
    <x v="7"/>
    <x v="0"/>
    <s v="18/10/GALFPC1862"/>
    <s v="Oui"/>
    <n v="7.7092511013215859"/>
  </r>
  <r>
    <d v="2018-10-08T00:00:00"/>
    <s v="Frais de fonctionnement Moné pour la semaine"/>
    <x v="1"/>
    <x v="3"/>
    <n v="175000"/>
    <x v="7"/>
    <x v="0"/>
    <s v="18/10/GALFPC1870"/>
    <s v="Oui"/>
    <n v="19.273127753303964"/>
  </r>
  <r>
    <d v="2018-10-08T00:00:00"/>
    <s v="Paiement reçu 02 PME-UJAD frais de ramassage ordure bureau pour le mois de septembre"/>
    <x v="5"/>
    <x v="3"/>
    <n v="75000"/>
    <x v="7"/>
    <x v="0"/>
    <s v="18/10/GALFPC1873"/>
    <s v="Oui"/>
    <n v="8.2599118942731273"/>
  </r>
  <r>
    <d v="2018-10-08T00:00:00"/>
    <s v="Paiement frais reparation de l'ordinateur du departement office"/>
    <x v="5"/>
    <x v="3"/>
    <n v="100000"/>
    <x v="7"/>
    <x v="0"/>
    <s v="18/10/GALFPC1874"/>
    <s v="Oui"/>
    <n v="11.013215859030836"/>
  </r>
  <r>
    <d v="2018-10-08T00:00:00"/>
    <s v="Taxi hotel-penitencier A/R"/>
    <x v="1"/>
    <x v="0"/>
    <n v="30000"/>
    <x v="8"/>
    <x v="0"/>
    <s v="18/10/GALFPC1819R27"/>
    <s v="Oui"/>
    <n v="3.303964757709251"/>
  </r>
  <r>
    <d v="2018-10-08T00:00:00"/>
    <s v="Trqnsport Saïdou bureau-banque"/>
    <x v="6"/>
    <x v="4"/>
    <n v="50000"/>
    <x v="9"/>
    <x v="0"/>
    <s v="18/10/GALFPC1865"/>
    <s v="Oui"/>
    <n v="5.5066079295154182"/>
  </r>
  <r>
    <d v="2018-10-08T00:00:00"/>
    <s v="Achat de (40) d'essence pour véh. Perso Saidou pour son transport maison-bureau"/>
    <x v="6"/>
    <x v="4"/>
    <n v="400000"/>
    <x v="9"/>
    <x v="0"/>
    <s v="18/10/GALFPC1868"/>
    <s v="Oui"/>
    <n v="44.052863436123346"/>
  </r>
  <r>
    <d v="2018-10-08T00:00:00"/>
    <s v="Achat de nouritures pour le petit céphalophe"/>
    <x v="4"/>
    <x v="3"/>
    <n v="55000"/>
    <x v="10"/>
    <x v="0"/>
    <s v="18/10/GALFPC1869"/>
    <s v="Oui"/>
    <n v="6.0572687224669606"/>
  </r>
  <r>
    <d v="2018-10-08T00:00:00"/>
    <s v="Frais de fonctionnement Sessou pour la semaine"/>
    <x v="1"/>
    <x v="0"/>
    <n v="50000"/>
    <x v="10"/>
    <x v="0"/>
    <s v="18/10/GALFPC1875"/>
    <s v="Oui"/>
    <n v="5.5066079295154182"/>
  </r>
  <r>
    <d v="2018-10-09T00:00:00"/>
    <s v="Transport maison bureau aller et retour "/>
    <x v="1"/>
    <x v="0"/>
    <n v="10000"/>
    <x v="0"/>
    <x v="0"/>
    <s v="18/10/GALFPC1876"/>
    <s v="Oui"/>
    <n v="1.1013215859030836"/>
  </r>
  <r>
    <d v="2018-10-09T00:00:00"/>
    <s v="Taxi bureau - maison"/>
    <x v="1"/>
    <x v="1"/>
    <n v="19000"/>
    <x v="1"/>
    <x v="0"/>
    <s v="18/10/GALFPC1879"/>
    <s v="Oui"/>
    <n v="2.0925110132158591"/>
  </r>
  <r>
    <d v="2018-10-09T00:00:00"/>
    <s v="Taxi bureau belle-vue , lambanyi ,kobaya"/>
    <x v="1"/>
    <x v="1"/>
    <n v="34000"/>
    <x v="1"/>
    <x v="0"/>
    <s v="18/10/GALFPC1888"/>
    <s v="Oui"/>
    <n v="3.7444933920704844"/>
  </r>
  <r>
    <d v="2018-10-09T00:00:00"/>
    <s v="Transport maison-bureau"/>
    <x v="1"/>
    <x v="1"/>
    <n v="27000"/>
    <x v="2"/>
    <x v="0"/>
    <s v="18/10/GALFPC1880"/>
    <s v="Oui"/>
    <n v="2.9735682819383258"/>
  </r>
  <r>
    <d v="2018-10-09T00:00:00"/>
    <s v="Transfert arreba"/>
    <x v="1"/>
    <x v="1"/>
    <n v="5000"/>
    <x v="2"/>
    <x v="0"/>
    <s v="18/10/GALFPC1881"/>
    <s v="Oui"/>
    <n v="0.5506607929515418"/>
  </r>
  <r>
    <d v="2018-10-09T00:00:00"/>
    <s v="Transport pour les enquete "/>
    <x v="1"/>
    <x v="1"/>
    <n v="14500"/>
    <x v="2"/>
    <x v="0"/>
    <s v="18/10/GALFPC1885"/>
    <s v="Oui"/>
    <n v="1.5969162995594715"/>
  </r>
  <r>
    <d v="2018-10-09T00:00:00"/>
    <s v="Transport Maison-bureau A/R"/>
    <x v="1"/>
    <x v="1"/>
    <n v="25000"/>
    <x v="3"/>
    <x v="0"/>
    <s v="18/10/GALFPC1878"/>
    <s v="Oui"/>
    <n v="2.7533039647577091"/>
  </r>
  <r>
    <d v="2018-10-09T00:00:00"/>
    <s v="Transfert de crédit areeba pour enquête"/>
    <x v="3"/>
    <x v="1"/>
    <n v="10000"/>
    <x v="3"/>
    <x v="0"/>
    <s v="18/10/GALFPC1887"/>
    <s v="Oui"/>
    <n v="1.1013215859030836"/>
  </r>
  <r>
    <d v="2018-10-09T00:00:00"/>
    <s v="Transport pour l'enquete journalière"/>
    <x v="1"/>
    <x v="1"/>
    <n v="23000"/>
    <x v="3"/>
    <x v="0"/>
    <s v="18/10/GALFPC1886"/>
    <s v="Oui"/>
    <n v="2.5330396475770924"/>
  </r>
  <r>
    <d v="2018-10-09T00:00:00"/>
    <s v="Transport maison-bureau, aller et retour"/>
    <x v="1"/>
    <x v="1"/>
    <n v="17000"/>
    <x v="4"/>
    <x v="0"/>
    <s v="18/10/GALFPC1882"/>
    <s v="Oui"/>
    <n v="1.8722466960352422"/>
  </r>
  <r>
    <d v="2018-10-09T00:00:00"/>
    <s v="Transport pour enquete journalière "/>
    <x v="1"/>
    <x v="1"/>
    <n v="31000"/>
    <x v="4"/>
    <x v="0"/>
    <s v="18/10/GALFPC1891"/>
    <s v="Oui"/>
    <n v="3.4140969162995596"/>
  </r>
  <r>
    <d v="2018-10-09T00:00:00"/>
    <s v="Transport maison-bureau, aller et retour"/>
    <x v="1"/>
    <x v="1"/>
    <n v="17000"/>
    <x v="4"/>
    <x v="0"/>
    <s v="18/10/GALFPC1882"/>
    <s v="Oui"/>
    <n v="1.8722466960352422"/>
  </r>
  <r>
    <d v="2018-10-09T00:00:00"/>
    <s v="Taxi-maison bureau(AR)"/>
    <x v="1"/>
    <x v="2"/>
    <n v="11000"/>
    <x v="5"/>
    <x v="0"/>
    <s v="18/10/GALFPC1808"/>
    <s v="Oui"/>
    <n v="1.2114537444933922"/>
  </r>
  <r>
    <d v="2018-10-09T00:00:00"/>
    <s v="Taxi hotel-penitencier A/R"/>
    <x v="1"/>
    <x v="0"/>
    <n v="30000"/>
    <x v="8"/>
    <x v="0"/>
    <s v="18/10/GALFPC1819R30"/>
    <s v="Oui"/>
    <n v="3.303964757709251"/>
  </r>
  <r>
    <d v="2018-10-10T00:00:00"/>
    <s v="Transport maison bureau aller et retour "/>
    <x v="1"/>
    <x v="0"/>
    <n v="10000"/>
    <x v="0"/>
    <x v="0"/>
    <s v="18/10/GALFPC1876"/>
    <s v="Oui"/>
    <n v="1.1013215859030836"/>
  </r>
  <r>
    <d v="2018-10-10T00:00:00"/>
    <s v="Taxi bureau - maison"/>
    <x v="1"/>
    <x v="1"/>
    <n v="19000"/>
    <x v="1"/>
    <x v="0"/>
    <s v="18/10/GALFPC1879"/>
    <s v="Oui"/>
    <n v="2.0925110132158591"/>
  </r>
  <r>
    <d v="2018-10-10T00:00:00"/>
    <s v="Taxi bureau coronthie , coleah ,matam"/>
    <x v="1"/>
    <x v="1"/>
    <n v="32000"/>
    <x v="1"/>
    <x v="0"/>
    <s v="18/10/GALFPC1893"/>
    <s v="Oui"/>
    <n v="3.5242290748898677"/>
  </r>
  <r>
    <d v="2018-10-10T00:00:00"/>
    <s v="Transport d'enquete"/>
    <x v="1"/>
    <x v="1"/>
    <n v="15500"/>
    <x v="2"/>
    <x v="0"/>
    <s v="18/10/GALFPC1892"/>
    <s v="Oui"/>
    <n v="1.7070484581497798"/>
  </r>
  <r>
    <d v="2018-10-10T00:00:00"/>
    <s v="Transport maison-bureau"/>
    <x v="1"/>
    <x v="1"/>
    <n v="27000"/>
    <x v="2"/>
    <x v="0"/>
    <s v="18/10/GALFPC1880"/>
    <s v="Oui"/>
    <n v="2.9735682819383258"/>
  </r>
  <r>
    <d v="2018-10-10T00:00:00"/>
    <s v="Transport Maison-bureau A/R"/>
    <x v="1"/>
    <x v="1"/>
    <n v="25000"/>
    <x v="3"/>
    <x v="0"/>
    <s v="18/10/GALFPC1878"/>
    <s v="Oui"/>
    <n v="2.7533039647577091"/>
  </r>
  <r>
    <d v="2018-10-10T00:00:00"/>
    <s v="Transport pour l'enquete journalière"/>
    <x v="1"/>
    <x v="1"/>
    <n v="36500"/>
    <x v="3"/>
    <x v="0"/>
    <s v="18/10/GALFPC1890"/>
    <s v="Oui"/>
    <n v="4.0198237885462555"/>
  </r>
  <r>
    <d v="2018-10-10T00:00:00"/>
    <s v="Taxi-maison bureau(AR)"/>
    <x v="1"/>
    <x v="2"/>
    <n v="11000"/>
    <x v="5"/>
    <x v="0"/>
    <s v="18/10/GALFPC1860"/>
    <s v="Oui"/>
    <n v="1.2114537444933922"/>
  </r>
  <r>
    <d v="2018-10-10T00:00:00"/>
    <s v="Taxi-maison centre ville-bureau pour récupération journaux"/>
    <x v="1"/>
    <x v="2"/>
    <n v="70000"/>
    <x v="5"/>
    <x v="0"/>
    <s v="18/10/GALFPC1898"/>
    <s v="Oui"/>
    <n v="7.7092511013215859"/>
  </r>
  <r>
    <d v="2018-10-10T00:00:00"/>
    <s v="Transport bureau centre ville pour achat d'un tube d'encre pour imprimante"/>
    <x v="1"/>
    <x v="1"/>
    <n v="70000"/>
    <x v="6"/>
    <x v="0"/>
    <s v="18/10/GALFPC1896"/>
    <s v="Oui"/>
    <n v="7.7092511013215859"/>
  </r>
  <r>
    <d v="2018-10-10T00:00:00"/>
    <s v="Paiement Facture 11 Alpha Issaga achat de d'un tube d'encre noir et (3) chronos "/>
    <x v="4"/>
    <x v="3"/>
    <n v="495000"/>
    <x v="7"/>
    <x v="0"/>
    <s v="18/10/GALFPC1889"/>
    <s v="Oui"/>
    <n v="54.515418502202643"/>
  </r>
  <r>
    <d v="2018-10-10T00:00:00"/>
    <s v="Taxi hotel-pénitencier A/R"/>
    <x v="1"/>
    <x v="0"/>
    <n v="30000"/>
    <x v="8"/>
    <x v="0"/>
    <s v="18/10/GALFPC1819R33"/>
    <s v="Oui"/>
    <n v="3.303964757709251"/>
  </r>
  <r>
    <d v="2018-10-10T00:00:00"/>
    <s v="Transport Saîdou bureau-UE pour assister à une réunion"/>
    <x v="6"/>
    <x v="4"/>
    <n v="70000"/>
    <x v="9"/>
    <x v="0"/>
    <s v="18/10/GALFPC1897"/>
    <s v="Oui"/>
    <n v="7.7092511013215859"/>
  </r>
  <r>
    <d v="2018-10-10T00:00:00"/>
    <s v="Achat de (10) litres d'essence véh. Perso pour le depot du bébé céphalophe"/>
    <x v="6"/>
    <x v="4"/>
    <n v="100000"/>
    <x v="9"/>
    <x v="0"/>
    <s v="18/10/GALFPC1899"/>
    <s v="Oui"/>
    <n v="11.013215859030836"/>
  </r>
  <r>
    <d v="2018-10-11T00:00:00"/>
    <s v="Transport maison bureau aller et retour "/>
    <x v="1"/>
    <x v="0"/>
    <n v="10000"/>
    <x v="0"/>
    <x v="0"/>
    <s v="18/10/GALFPC1876"/>
    <s v="Oui"/>
    <n v="1.1013215859030836"/>
  </r>
  <r>
    <d v="2018-10-11T00:00:00"/>
    <s v="Taxi bureau - maison"/>
    <x v="1"/>
    <x v="1"/>
    <n v="19000"/>
    <x v="1"/>
    <x v="0"/>
    <s v="18/10/GALFPC1879"/>
    <s v="Oui"/>
    <n v="2.0925110132158591"/>
  </r>
  <r>
    <d v="2018-10-11T00:00:00"/>
    <s v="Taxi bureau - maison"/>
    <x v="1"/>
    <x v="1"/>
    <n v="19000"/>
    <x v="1"/>
    <x v="0"/>
    <s v="18/10/GALFPC1879"/>
    <s v="Oui"/>
    <n v="2.0925110132158591"/>
  </r>
  <r>
    <d v="2018-10-11T00:00:00"/>
    <s v="Transport maison-bureau"/>
    <x v="1"/>
    <x v="1"/>
    <n v="27000"/>
    <x v="2"/>
    <x v="0"/>
    <s v="18/10/GALFPC1880"/>
    <s v="Oui"/>
    <n v="2.9735682819383258"/>
  </r>
  <r>
    <d v="2018-10-11T00:00:00"/>
    <s v="Transport d'enquete"/>
    <x v="1"/>
    <x v="1"/>
    <n v="28000"/>
    <x v="2"/>
    <x v="0"/>
    <s v="18/10/GALFPC1902"/>
    <s v="Oui"/>
    <n v="3.0837004405286343"/>
  </r>
  <r>
    <d v="2018-10-11T00:00:00"/>
    <s v="Transport Maison-bureau A/R"/>
    <x v="1"/>
    <x v="1"/>
    <n v="25000"/>
    <x v="3"/>
    <x v="0"/>
    <s v="18/10/GALFPC1878"/>
    <s v="Oui"/>
    <n v="2.7533039647577091"/>
  </r>
  <r>
    <d v="2018-10-11T00:00:00"/>
    <s v="Transport  maison-gare routière bambeto"/>
    <x v="1"/>
    <x v="1"/>
    <n v="10000"/>
    <x v="4"/>
    <x v="0"/>
    <s v="18/10/GALFPC1905R13"/>
    <s v="Oui"/>
    <n v="1.1013215859030836"/>
  </r>
  <r>
    <d v="2018-10-11T00:00:00"/>
    <s v="Transport Conakry-Pita"/>
    <x v="1"/>
    <x v="1"/>
    <n v="120000"/>
    <x v="4"/>
    <x v="0"/>
    <s v="18/10/GALFPC1905TV"/>
    <s v="Oui"/>
    <n v="13.215859030837004"/>
  </r>
  <r>
    <d v="2018-10-11T00:00:00"/>
    <s v="Food-allouwance"/>
    <x v="0"/>
    <x v="1"/>
    <n v="80000"/>
    <x v="4"/>
    <x v="0"/>
    <s v="18/10/GALFPC1905R14"/>
    <s v="Oui"/>
    <n v="8.8105726872246688"/>
  </r>
  <r>
    <d v="2018-10-11T00:00:00"/>
    <s v="Achat d'une carte mémoire 8 Gb"/>
    <x v="4"/>
    <x v="1"/>
    <n v="60000"/>
    <x v="4"/>
    <x v="0"/>
    <s v="18/10/GALFPC1908"/>
    <s v="Oui"/>
    <n v="6.607929515418502"/>
  </r>
  <r>
    <d v="2018-10-11T00:00:00"/>
    <s v="Transport  gare routière Pita-Hotel"/>
    <x v="1"/>
    <x v="1"/>
    <n v="10000"/>
    <x v="4"/>
    <x v="0"/>
    <s v="18/10/GALFPC1905R15"/>
    <s v="Oui"/>
    <n v="1.1013215859030836"/>
  </r>
  <r>
    <d v="2018-10-11T00:00:00"/>
    <s v="Taxi maison-bureau(AR)"/>
    <x v="1"/>
    <x v="2"/>
    <n v="11000"/>
    <x v="5"/>
    <x v="0"/>
    <s v="18/10/GALFPC1860"/>
    <s v="Oui"/>
    <n v="1.2114537444933922"/>
  </r>
  <r>
    <d v="2018-10-11T00:00:00"/>
    <s v="Transport E37 A/R bureau-banque pour retrait"/>
    <x v="1"/>
    <x v="1"/>
    <n v="40000"/>
    <x v="6"/>
    <x v="0"/>
    <s v="18/10/GALFPC1904"/>
    <s v="Oui"/>
    <n v="4.4052863436123344"/>
  </r>
  <r>
    <d v="2018-10-11T00:00:00"/>
    <s v="Frais de transfert/orange money de (1 028 000 GNF) à Odette"/>
    <x v="13"/>
    <x v="3"/>
    <n v="34000"/>
    <x v="7"/>
    <x v="0"/>
    <s v="18/10/GALFPC1901"/>
    <s v="Oui"/>
    <n v="3.7444933920704844"/>
  </r>
  <r>
    <d v="2018-10-11T00:00:00"/>
    <s v="Paiement Facture 44 Mamadou Alpha Diallo pour Transfert E-recharge pour l'equipe du bureau"/>
    <x v="3"/>
    <x v="3"/>
    <n v="800000"/>
    <x v="7"/>
    <x v="0"/>
    <s v="18/10/GALFPC1907"/>
    <s v="Oui"/>
    <n v="88.105726872246692"/>
  </r>
  <r>
    <d v="2018-10-11T00:00:00"/>
    <s v="Frais de jail visit 03 jours du 11 au 13"/>
    <x v="2"/>
    <x v="0"/>
    <n v="408000"/>
    <x v="8"/>
    <x v="0"/>
    <s v="18/10/GALFPC1900"/>
    <s v="Oui"/>
    <n v="44.933920704845818"/>
  </r>
  <r>
    <d v="2018-10-11T00:00:00"/>
    <s v="Food allowance 03 jours du 11 au 13"/>
    <x v="0"/>
    <x v="0"/>
    <n v="240000"/>
    <x v="8"/>
    <x v="0"/>
    <s v="18/10/GALFPC1900"/>
    <s v="Oui"/>
    <n v="26.431718061674008"/>
  </r>
  <r>
    <d v="2018-10-11T00:00:00"/>
    <s v="Taxi Hotel-Pénitencier A/R"/>
    <x v="1"/>
    <x v="0"/>
    <n v="25000"/>
    <x v="8"/>
    <x v="0"/>
    <s v="18/10/GALFPC1900R36"/>
    <s v="Oui"/>
    <n v="2.7533039647577091"/>
  </r>
  <r>
    <d v="2018-10-12T00:00:00"/>
    <s v="Photocopie et réellure de documents juridique"/>
    <x v="4"/>
    <x v="3"/>
    <n v="135000"/>
    <x v="14"/>
    <x v="0"/>
    <s v="18/10/GALFPC1914R48"/>
    <s v="Oui"/>
    <n v="14.86784140969163"/>
  </r>
  <r>
    <d v="2018-10-12T00:00:00"/>
    <s v="Taxi moto, bureau - dixinn terrace pou r photocopie et réellure de Documents juridiques A/R."/>
    <x v="1"/>
    <x v="0"/>
    <n v="65000"/>
    <x v="14"/>
    <x v="0"/>
    <s v="18/10/GALFPC1914R32"/>
    <s v="Oui"/>
    <n v="7.1585903083700444"/>
  </r>
  <r>
    <d v="2018-10-12T00:00:00"/>
    <s v="Taxi bureau - maison"/>
    <x v="1"/>
    <x v="1"/>
    <n v="19000"/>
    <x v="1"/>
    <x v="0"/>
    <s v="18/10/GALFPC1879"/>
    <s v="Oui"/>
    <n v="2.0925110132158591"/>
  </r>
  <r>
    <d v="2018-10-12T00:00:00"/>
    <s v="Taxi bureau camp carrefour , yimbaya pour les enquêtes"/>
    <x v="1"/>
    <x v="1"/>
    <n v="24000"/>
    <x v="1"/>
    <x v="0"/>
    <s v="18/10/GALFPC1912"/>
    <s v="Oui"/>
    <n v="2.643171806167401"/>
  </r>
  <r>
    <d v="2018-10-12T00:00:00"/>
    <s v="Transport maison-bureau"/>
    <x v="1"/>
    <x v="1"/>
    <n v="27000"/>
    <x v="2"/>
    <x v="0"/>
    <s v="18/10/GALFPC1880"/>
    <s v="Oui"/>
    <n v="2.9735682819383258"/>
  </r>
  <r>
    <d v="2018-10-12T00:00:00"/>
    <s v="Transport d'enquete"/>
    <x v="1"/>
    <x v="1"/>
    <n v="40500"/>
    <x v="2"/>
    <x v="0"/>
    <s v="18/10/GALFPC1910"/>
    <s v="Oui"/>
    <n v="4.4603524229074889"/>
  </r>
  <r>
    <d v="2018-10-12T00:00:00"/>
    <s v="Transport Maison-bureau A/R"/>
    <x v="1"/>
    <x v="1"/>
    <n v="25000"/>
    <x v="3"/>
    <x v="0"/>
    <s v="18/10/GALFPC1878"/>
    <s v="Oui"/>
    <n v="2.7533039647577091"/>
  </r>
  <r>
    <d v="2018-10-12T00:00:00"/>
    <s v="Transport pour l'enquete journalière"/>
    <x v="1"/>
    <x v="1"/>
    <n v="15500"/>
    <x v="3"/>
    <x v="0"/>
    <s v="18/10/GALFPC1911"/>
    <s v="Oui"/>
    <n v="1.7070484581497798"/>
  </r>
  <r>
    <d v="2018-10-12T00:00:00"/>
    <s v="Transport Pita-tangan mawdhè "/>
    <x v="1"/>
    <x v="1"/>
    <n v="350000"/>
    <x v="4"/>
    <x v="0"/>
    <s v="18/10/GALFPC1905R16"/>
    <s v="Oui"/>
    <n v="38.546255506607928"/>
  </r>
  <r>
    <d v="2018-10-12T00:00:00"/>
    <s v="food-allouwance"/>
    <x v="0"/>
    <x v="1"/>
    <n v="80000"/>
    <x v="4"/>
    <x v="0"/>
    <s v="18/10/GALFPC1905R17"/>
    <s v="Oui"/>
    <n v="8.8105726872246688"/>
  </r>
  <r>
    <d v="2018-10-12T00:00:00"/>
    <s v="Transport:Hotel en Ville Pita A/R"/>
    <x v="1"/>
    <x v="1"/>
    <n v="10000"/>
    <x v="4"/>
    <x v="0"/>
    <s v="18/10/GALFPC1905R18"/>
    <s v="Oui"/>
    <n v="1.1013215859030836"/>
  </r>
  <r>
    <d v="2018-10-12T00:00:00"/>
    <s v="Transfert de credits MTN areeba E40"/>
    <x v="3"/>
    <x v="1"/>
    <n v="10000"/>
    <x v="4"/>
    <x v="0"/>
    <s v="18/10/GALFPC1905R19"/>
    <s v="Oui"/>
    <n v="1.1013215859030836"/>
  </r>
  <r>
    <d v="2018-10-12T00:00:00"/>
    <s v="Hotel: Pita"/>
    <x v="0"/>
    <x v="1"/>
    <n v="300000"/>
    <x v="4"/>
    <x v="0"/>
    <s v="18/10/GALFPC1905R19"/>
    <s v="Oui"/>
    <n v="33.039647577092509"/>
  </r>
  <r>
    <d v="2018-10-12T00:00:00"/>
    <s v="Taxi maison-bureau(AR)"/>
    <x v="1"/>
    <x v="2"/>
    <n v="11000"/>
    <x v="5"/>
    <x v="0"/>
    <s v="18/10/GALFPC1860"/>
    <s v="Oui"/>
    <n v="1.2114537444933922"/>
  </r>
  <r>
    <d v="2018-10-12T00:00:00"/>
    <s v="Frais de transfert/orange money de (3 000 000 GNF) à Aïssatou Sessou pour ses frais médicaux "/>
    <x v="13"/>
    <x v="3"/>
    <n v="46000"/>
    <x v="7"/>
    <x v="0"/>
    <s v="18/10/GALFPC1918"/>
    <s v="Oui"/>
    <n v="5.0660792951541849"/>
  </r>
  <r>
    <d v="2018-10-12T00:00:00"/>
    <s v="Achat de (10) paquets d'eau coyah pour le bureau"/>
    <x v="7"/>
    <x v="5"/>
    <n v="70000"/>
    <x v="7"/>
    <x v="0"/>
    <s v="18/10/GALFPC1919"/>
    <s v="Oui"/>
    <n v="7.7092511013215859"/>
  </r>
  <r>
    <d v="2018-10-12T00:00:00"/>
    <s v="Taxi hotel-penitencier A/R"/>
    <x v="1"/>
    <x v="0"/>
    <n v="25000"/>
    <x v="8"/>
    <x v="0"/>
    <s v="18/10/GALFPC1900R38"/>
    <s v="Oui"/>
    <n v="2.7533039647577091"/>
  </r>
  <r>
    <d v="2018-10-12T00:00:00"/>
    <s v="Transport  Saïdou bureau-eaux et forêts pour réunions"/>
    <x v="6"/>
    <x v="4"/>
    <n v="50000"/>
    <x v="9"/>
    <x v="0"/>
    <s v="18/10/GALFPC1913"/>
    <s v="Oui"/>
    <n v="5.5066079295154182"/>
  </r>
  <r>
    <d v="2018-10-13T00:00:00"/>
    <s v="Frais carburant location pour l'opération abattage d'une panthère à Pita"/>
    <x v="1"/>
    <x v="0"/>
    <n v="590000"/>
    <x v="14"/>
    <x v="0"/>
    <s v="18/10/GALFPC1915R0007452"/>
    <s v="Oui"/>
    <n v="64.977973568281939"/>
  </r>
  <r>
    <d v="2018-10-13T00:00:00"/>
    <s v="Food allowence de Baldé pour 2jours"/>
    <x v="0"/>
    <x v="0"/>
    <n v="160000"/>
    <x v="14"/>
    <x v="0"/>
    <s v="18/10/GALFPC1915R22"/>
    <s v="Oui"/>
    <n v="17.621145374449338"/>
  </r>
  <r>
    <d v="2018-10-13T00:00:00"/>
    <s v="Food allowence -Agent  2jours"/>
    <x v="0"/>
    <x v="0"/>
    <n v="160000"/>
    <x v="14"/>
    <x v="0"/>
    <s v="18/10/GALFPC1915R21"/>
    <s v="Oui"/>
    <n v="17.621145374449338"/>
  </r>
  <r>
    <d v="2018-10-13T00:00:00"/>
    <s v="Frais de carburant de M. Barry"/>
    <x v="1"/>
    <x v="0"/>
    <n v="200000"/>
    <x v="14"/>
    <x v="0"/>
    <s v="18/10/GALFPC1915R24"/>
    <s v="Oui"/>
    <n v="22.026431718061673"/>
  </r>
  <r>
    <d v="2018-10-13T00:00:00"/>
    <s v="Transport  Pita Hotel-en ville A/R"/>
    <x v="1"/>
    <x v="1"/>
    <n v="10000"/>
    <x v="4"/>
    <x v="0"/>
    <s v="18/10/GALFPC1905R20"/>
    <s v="Oui"/>
    <n v="1.1013215859030836"/>
  </r>
  <r>
    <d v="2018-10-13T00:00:00"/>
    <s v="food-allouwance"/>
    <x v="0"/>
    <x v="1"/>
    <n v="80000"/>
    <x v="4"/>
    <x v="0"/>
    <s v="18/10/GALFPC1905R21"/>
    <s v="Oui"/>
    <n v="8.8105726872246688"/>
  </r>
  <r>
    <d v="2018-10-13T00:00:00"/>
    <s v="Transfert des credits aux trafiquants"/>
    <x v="3"/>
    <x v="1"/>
    <n v="30000"/>
    <x v="4"/>
    <x v="0"/>
    <s v="18/10/GALFPC1905R22"/>
    <s v="Oui"/>
    <n v="3.303964757709251"/>
  </r>
  <r>
    <d v="2018-10-13T00:00:00"/>
    <s v="Transfert des credits MTN à E40"/>
    <x v="3"/>
    <x v="1"/>
    <n v="10000"/>
    <x v="4"/>
    <x v="0"/>
    <s v="18/10/GALFPC1905R23"/>
    <s v="Oui"/>
    <n v="1.1013215859030836"/>
  </r>
  <r>
    <d v="2018-10-13T00:00:00"/>
    <s v="Hotel: Pita"/>
    <x v="0"/>
    <x v="1"/>
    <n v="300000"/>
    <x v="4"/>
    <x v="0"/>
    <s v="18/10/GALFPC1905R19"/>
    <s v="Oui"/>
    <n v="33.039647577092509"/>
  </r>
  <r>
    <d v="2018-10-13T00:00:00"/>
    <s v="Paiement de bonus media au journal l'Indexe sur le cas verdict tpi de kankan affaire peau de panthère"/>
    <x v="14"/>
    <x v="2"/>
    <n v="100000"/>
    <x v="5"/>
    <x v="0"/>
    <s v="18/10/GALFPC1909"/>
    <s v="Oui"/>
    <n v="11.013215859030836"/>
  </r>
  <r>
    <d v="2018-10-13T00:00:00"/>
    <s v="Paiement de bonus media au journal l'Observateur sur le cas verdict tpi de kankan affaire peau de panthère"/>
    <x v="14"/>
    <x v="2"/>
    <n v="100000"/>
    <x v="5"/>
    <x v="0"/>
    <s v="18/10/GALFPC1909"/>
    <s v="Oui"/>
    <n v="11.013215859030836"/>
  </r>
  <r>
    <d v="2018-10-13T00:00:00"/>
    <s v="Taxi hotel-penitencier A/R"/>
    <x v="1"/>
    <x v="0"/>
    <n v="8000"/>
    <x v="8"/>
    <x v="0"/>
    <s v="18/10/GALFPC1900R43"/>
    <s v="Oui"/>
    <n v="0.88105726872246692"/>
  </r>
  <r>
    <d v="2018-10-13T00:00:00"/>
    <s v="Frais d'hotel 10 jours"/>
    <x v="0"/>
    <x v="0"/>
    <n v="2500000"/>
    <x v="8"/>
    <x v="0"/>
    <s v="18/10/GALFPC1931"/>
    <s v="Oui"/>
    <n v="275.3303964757709"/>
  </r>
  <r>
    <d v="2018-10-13T00:00:00"/>
    <s v="Food allowance Barry (3) jours"/>
    <x v="0"/>
    <x v="4"/>
    <n v="240000"/>
    <x v="9"/>
    <x v="0"/>
    <s v="18/10/GALFPC1937R21"/>
    <s v="Oui"/>
    <n v="26.431718061674008"/>
  </r>
  <r>
    <d v="2018-10-14T00:00:00"/>
    <s v="Food allowence de odette, 2jours"/>
    <x v="0"/>
    <x v="0"/>
    <n v="160000"/>
    <x v="14"/>
    <x v="0"/>
    <s v="18/10/GALFPC1915R25"/>
    <s v="Oui"/>
    <n v="17.621145374449338"/>
  </r>
  <r>
    <d v="2018-10-14T00:00:00"/>
    <s v="food-allouwance"/>
    <x v="0"/>
    <x v="1"/>
    <n v="80000"/>
    <x v="4"/>
    <x v="0"/>
    <s v="18/10/GALFPC1905R24"/>
    <s v="Oui"/>
    <n v="8.8105726872246688"/>
  </r>
  <r>
    <d v="2018-10-14T00:00:00"/>
    <s v="Hotel: Pita"/>
    <x v="0"/>
    <x v="1"/>
    <n v="300000"/>
    <x v="4"/>
    <x v="0"/>
    <s v="18/10/GALFPC1905R19"/>
    <s v="Oui"/>
    <n v="33.039647577092509"/>
  </r>
  <r>
    <d v="2018-10-15T00:00:00"/>
    <s v="Food allowence-Agent"/>
    <x v="0"/>
    <x v="0"/>
    <n v="80000"/>
    <x v="14"/>
    <x v="0"/>
    <s v="18/10/GALFPC1915R26"/>
    <s v="Oui"/>
    <n v="8.8105726872246688"/>
  </r>
  <r>
    <d v="2018-10-15T00:00:00"/>
    <s v="Food allowence"/>
    <x v="0"/>
    <x v="0"/>
    <n v="80000"/>
    <x v="14"/>
    <x v="0"/>
    <s v="18/10/GALFPC1915R27"/>
    <s v="Oui"/>
    <n v="8.8105726872246688"/>
  </r>
  <r>
    <d v="2018-10-15T00:00:00"/>
    <s v="Frais d'Hotel, 2jours "/>
    <x v="0"/>
    <x v="0"/>
    <n v="600000"/>
    <x v="14"/>
    <x v="0"/>
    <s v="18/10/GALFPC1915F127"/>
    <s v="Oui"/>
    <n v="66.079295154185019"/>
  </r>
  <r>
    <d v="2018-10-15T00:00:00"/>
    <s v="Frais d'Hotel de Odette, 3jours "/>
    <x v="0"/>
    <x v="0"/>
    <n v="900000"/>
    <x v="14"/>
    <x v="0"/>
    <s v="18/10/GALFPC1915F128"/>
    <s v="Oui"/>
    <n v="99.118942731277528"/>
  </r>
  <r>
    <d v="2018-10-15T00:00:00"/>
    <s v="Frais d'Hotel, Agent, 3jours"/>
    <x v="0"/>
    <x v="0"/>
    <n v="900000"/>
    <x v="14"/>
    <x v="0"/>
    <s v="18/10/GALFPC1923F129"/>
    <s v="Oui"/>
    <n v="99.118942731277528"/>
  </r>
  <r>
    <d v="2018-10-15T00:00:00"/>
    <s v="Frais de transport, Pita-Conakry"/>
    <x v="1"/>
    <x v="0"/>
    <n v="120000"/>
    <x v="14"/>
    <x v="0"/>
    <s v="18/10/GALFPC1923R28"/>
    <s v="Oui"/>
    <n v="13.215859030837004"/>
  </r>
  <r>
    <d v="2018-10-15T00:00:00"/>
    <s v="déplacement taxi, Lambandji-Maison, retour de Mamou"/>
    <x v="1"/>
    <x v="0"/>
    <n v="50000"/>
    <x v="14"/>
    <x v="0"/>
    <s v="18/10/GALFPC1923R29"/>
    <s v="Oui"/>
    <n v="5.5066079295154182"/>
  </r>
  <r>
    <d v="2018-10-15T00:00:00"/>
    <s v="Transport maison bureau aller et retour "/>
    <x v="1"/>
    <x v="0"/>
    <n v="10000"/>
    <x v="0"/>
    <x v="0"/>
    <s v="18/10/GALFPC1876"/>
    <s v="Oui"/>
    <n v="1.1013215859030836"/>
  </r>
  <r>
    <d v="2018-10-15T00:00:00"/>
    <s v="Transport maison-bureau"/>
    <x v="1"/>
    <x v="1"/>
    <n v="27000"/>
    <x v="2"/>
    <x v="0"/>
    <s v="18/10/GALFPC1880"/>
    <s v="Oui"/>
    <n v="2.9735682819383258"/>
  </r>
  <r>
    <d v="2018-10-15T00:00:00"/>
    <s v="Transport Maison-bureau A/R"/>
    <x v="1"/>
    <x v="1"/>
    <n v="25000"/>
    <x v="3"/>
    <x v="0"/>
    <s v="18/10/GALFPC1878"/>
    <s v="Oui"/>
    <n v="2.7533039647577091"/>
  </r>
  <r>
    <d v="2018-10-15T00:00:00"/>
    <s v="food-allouwance"/>
    <x v="0"/>
    <x v="1"/>
    <n v="80000"/>
    <x v="4"/>
    <x v="0"/>
    <s v="18/10/GALFPC1905R25"/>
    <s v="Oui"/>
    <n v="8.8105726872246688"/>
  </r>
  <r>
    <d v="2018-10-15T00:00:00"/>
    <s v="Hotel: Pita"/>
    <x v="0"/>
    <x v="1"/>
    <n v="300000"/>
    <x v="4"/>
    <x v="0"/>
    <s v="18/10/GALFPC1905R19"/>
    <s v="Oui"/>
    <n v="33.039647577092509"/>
  </r>
  <r>
    <d v="2018-10-15T00:00:00"/>
    <s v="Transfert des credits MTN à E40"/>
    <x v="3"/>
    <x v="1"/>
    <n v="10000"/>
    <x v="4"/>
    <x v="0"/>
    <s v="18/10/GALFPC1928"/>
    <s v="Oui"/>
    <n v="1.1013215859030836"/>
  </r>
  <r>
    <d v="2018-10-15T00:00:00"/>
    <s v="Transport:de la ville à l'Hotel"/>
    <x v="1"/>
    <x v="1"/>
    <n v="5000"/>
    <x v="4"/>
    <x v="0"/>
    <s v="18/10/GALFPC1928"/>
    <s v="Oui"/>
    <n v="0.5506607929515418"/>
  </r>
  <r>
    <d v="2018-10-15T00:00:00"/>
    <s v="Taxi maison-bureau(AR)"/>
    <x v="1"/>
    <x v="2"/>
    <n v="11000"/>
    <x v="5"/>
    <x v="0"/>
    <s v="18/10/GALFPC1860"/>
    <s v="Oui"/>
    <n v="1.2114537444933922"/>
  </r>
  <r>
    <d v="2018-10-15T00:00:00"/>
    <s v="Frais taxi moto bureau-banque pour retrait"/>
    <x v="1"/>
    <x v="3"/>
    <n v="70000"/>
    <x v="7"/>
    <x v="0"/>
    <s v="18/10/GALFPC1921"/>
    <s v="Oui"/>
    <n v="7.7092511013215859"/>
  </r>
  <r>
    <d v="2018-10-15T00:00:00"/>
    <s v="Frais de transfert/orange money de (1 000 000 GNF) à baldé"/>
    <x v="13"/>
    <x v="3"/>
    <n v="46000"/>
    <x v="7"/>
    <x v="0"/>
    <s v="18/10/GALFPC1924"/>
    <s v="Oui"/>
    <n v="5.0660792951541849"/>
  </r>
  <r>
    <d v="2018-10-15T00:00:00"/>
    <s v="Frais de fonctionnement Moné pour la semaine"/>
    <x v="1"/>
    <x v="3"/>
    <n v="175000"/>
    <x v="7"/>
    <x v="0"/>
    <s v="18/10/GALFPC1925"/>
    <s v="Oui"/>
    <n v="19.273127753303964"/>
  </r>
  <r>
    <d v="2018-10-15T00:00:00"/>
    <s v="Frais de transfert/orange money de (500 000 nGNF) à E40"/>
    <x v="13"/>
    <x v="3"/>
    <n v="12000"/>
    <x v="7"/>
    <x v="0"/>
    <s v="18/10/GALFPC1930"/>
    <s v="Oui"/>
    <n v="1.3215859030837005"/>
  </r>
  <r>
    <d v="2018-10-15T00:00:00"/>
    <s v="Frais de transfert/orange money de (2 100 000  GNF) à E40"/>
    <x v="13"/>
    <x v="3"/>
    <n v="34000"/>
    <x v="7"/>
    <x v="0"/>
    <s v="18/10/GALFPC1932"/>
    <s v="Oui"/>
    <n v="3.7444933920704844"/>
  </r>
  <r>
    <d v="2018-10-16T00:00:00"/>
    <s v="Taxi moto, bureau - centre ville pour suivi jurique."/>
    <x v="1"/>
    <x v="0"/>
    <n v="35000"/>
    <x v="14"/>
    <x v="0"/>
    <s v="18/10/GALFPC1923R31"/>
    <s v="Oui"/>
    <n v="3.8546255506607929"/>
  </r>
  <r>
    <d v="2018-10-16T00:00:00"/>
    <s v="Transport maison bureau aller et retour "/>
    <x v="1"/>
    <x v="0"/>
    <n v="10000"/>
    <x v="0"/>
    <x v="0"/>
    <s v="18/10/GALFPC1929"/>
    <s v="Oui"/>
    <n v="1.1013215859030836"/>
  </r>
  <r>
    <d v="2018-10-16T00:00:00"/>
    <s v="Taxi bureau - maison"/>
    <x v="1"/>
    <x v="1"/>
    <n v="19000"/>
    <x v="1"/>
    <x v="0"/>
    <s v="18/10/GALF"/>
    <s v="Oui"/>
    <n v="2.0925110132158591"/>
  </r>
  <r>
    <d v="2018-10-16T00:00:00"/>
    <s v="Transport maison-bureau"/>
    <x v="1"/>
    <x v="1"/>
    <n v="27000"/>
    <x v="2"/>
    <x v="0"/>
    <s v="18/10/GALFPC1933"/>
    <s v="Oui"/>
    <n v="2.9735682819383258"/>
  </r>
  <r>
    <d v="2018-10-16T00:00:00"/>
    <s v="Transport Maison-bureau A/R"/>
    <x v="1"/>
    <x v="1"/>
    <n v="25000"/>
    <x v="3"/>
    <x v="0"/>
    <s v="18/10/GALFPC1927"/>
    <s v="Oui"/>
    <n v="2.7533039647577091"/>
  </r>
  <r>
    <d v="2018-10-16T00:00:00"/>
    <s v="food-allouwance"/>
    <x v="0"/>
    <x v="1"/>
    <n v="80000"/>
    <x v="4"/>
    <x v="0"/>
    <s v="18/10/GALFPC1928"/>
    <s v="Oui"/>
    <n v="8.8105726872246688"/>
  </r>
  <r>
    <d v="2018-10-16T00:00:00"/>
    <s v="Taxi maison-bureau(AR)"/>
    <x v="1"/>
    <x v="2"/>
    <n v="11000"/>
    <x v="5"/>
    <x v="0"/>
    <s v="18/10/GALFPC1860"/>
    <s v="Oui"/>
    <n v="1.2114537444933922"/>
  </r>
  <r>
    <d v="2018-10-16T00:00:00"/>
    <s v="Frais d'hotel (1) nuité "/>
    <x v="0"/>
    <x v="0"/>
    <n v="300000"/>
    <x v="8"/>
    <x v="0"/>
    <s v="18/10/GALFPC1900F130"/>
    <s v="Oui"/>
    <n v="33.039647577092509"/>
  </r>
  <r>
    <d v="2018-10-16T00:00:00"/>
    <s v="Food allowance Agents O et forets"/>
    <x v="0"/>
    <x v="0"/>
    <n v="80000"/>
    <x v="8"/>
    <x v="0"/>
    <s v="18/10/GALFPC1920"/>
    <s v="Oui"/>
    <n v="8.8105726872246688"/>
  </r>
  <r>
    <d v="2018-10-16T00:00:00"/>
    <s v="Food allowance"/>
    <x v="0"/>
    <x v="0"/>
    <n v="80000"/>
    <x v="8"/>
    <x v="0"/>
    <s v="18/10/GALFPC1920"/>
    <s v="Oui"/>
    <n v="8.8105726872246688"/>
  </r>
  <r>
    <d v="2018-10-16T00:00:00"/>
    <s v="Frais de carburant 30 litres"/>
    <x v="0"/>
    <x v="0"/>
    <n v="300000"/>
    <x v="8"/>
    <x v="0"/>
    <s v="18/10/GALFPC1916"/>
    <s v="Oui"/>
    <n v="33.039647577092509"/>
  </r>
  <r>
    <d v="2018-10-16T00:00:00"/>
    <s v="Paiement  Bonus cas Pita "/>
    <x v="14"/>
    <x v="0"/>
    <n v="258000"/>
    <x v="8"/>
    <x v="0"/>
    <s v="18/10/GALFPC1916"/>
    <s v="Oui"/>
    <n v="28.41409691629956"/>
  </r>
  <r>
    <d v="2018-10-16T00:00:00"/>
    <s v="Paiement  Bonus cas Pita "/>
    <x v="14"/>
    <x v="0"/>
    <n v="300000"/>
    <x v="8"/>
    <x v="0"/>
    <s v="18/10/GALFPC1916"/>
    <s v="Oui"/>
    <n v="33.039647577092509"/>
  </r>
  <r>
    <d v="2018-10-16T00:00:00"/>
    <s v="Paiement  Bonus cas Pita "/>
    <x v="14"/>
    <x v="0"/>
    <n v="500000"/>
    <x v="8"/>
    <x v="0"/>
    <s v="18/10/GALFPC1920"/>
    <s v="Oui"/>
    <n v="55.066079295154182"/>
  </r>
  <r>
    <d v="2018-10-17T00:00:00"/>
    <s v="Transport maison bureau aller et retour "/>
    <x v="1"/>
    <x v="0"/>
    <n v="10000"/>
    <x v="0"/>
    <x v="0"/>
    <s v="18/10/GALFPC1929"/>
    <s v="Oui"/>
    <n v="1.1013215859030836"/>
  </r>
  <r>
    <d v="2018-10-17T00:00:00"/>
    <s v="Taxi bureau - maison"/>
    <x v="1"/>
    <x v="1"/>
    <n v="19000"/>
    <x v="1"/>
    <x v="0"/>
    <s v="18/10/GALF"/>
    <s v="Oui"/>
    <n v="2.0925110132158591"/>
  </r>
  <r>
    <d v="2018-10-17T00:00:00"/>
    <s v="Transport maison-bureau"/>
    <x v="1"/>
    <x v="1"/>
    <n v="27000"/>
    <x v="2"/>
    <x v="0"/>
    <s v="18/10/GALFPC1933"/>
    <s v="Oui"/>
    <n v="2.9735682819383258"/>
  </r>
  <r>
    <d v="2018-10-17T00:00:00"/>
    <s v="Transport Maison-bureau A/R"/>
    <x v="1"/>
    <x v="1"/>
    <n v="25000"/>
    <x v="3"/>
    <x v="0"/>
    <s v="18/10/GALFPC1927"/>
    <s v="Oui"/>
    <n v="2.7533039647577091"/>
  </r>
  <r>
    <d v="2018-10-17T00:00:00"/>
    <s v="Taxi maison-bureau A/R"/>
    <x v="1"/>
    <x v="0"/>
    <n v="15000"/>
    <x v="8"/>
    <x v="0"/>
    <s v="18/10/GALFPC1936"/>
    <s v="Oui"/>
    <n v="1.6519823788546255"/>
  </r>
  <r>
    <d v="2018-10-17T00:00:00"/>
    <s v="Reçu 008950 NSIA Frais d'assurance de voyage"/>
    <x v="15"/>
    <x v="4"/>
    <n v="291200"/>
    <x v="9"/>
    <x v="0"/>
    <s v="18/10/GALFPC1937R008950"/>
    <s v="Oui"/>
    <n v="32.070484581497794"/>
  </r>
  <r>
    <d v="2018-10-18T00:00:00"/>
    <s v="Taxi maison-bureau A/R"/>
    <x v="1"/>
    <x v="0"/>
    <n v="13000"/>
    <x v="8"/>
    <x v="0"/>
    <s v="18/10/GALFPC1936"/>
    <s v="Oui"/>
    <n v="1.4317180616740088"/>
  </r>
  <r>
    <d v="2018-10-18T00:00:00"/>
    <s v="Frais demande de compte "/>
    <x v="8"/>
    <x v="3"/>
    <n v="33900"/>
    <x v="12"/>
    <x v="0"/>
    <s v="18/10/GALF"/>
    <s v="Oui"/>
    <n v="3.7334801762114536"/>
  </r>
  <r>
    <d v="2018-10-18T00:00:00"/>
    <s v="Frais retrait chèque guichet"/>
    <x v="8"/>
    <x v="3"/>
    <n v="22600"/>
    <x v="12"/>
    <x v="0"/>
    <s v="18/10/GALF"/>
    <s v="Oui"/>
    <n v="2.4889867841409692"/>
  </r>
  <r>
    <d v="2018-10-19T00:00:00"/>
    <s v="Frais mandat d'amener Dia"/>
    <x v="1"/>
    <x v="0"/>
    <n v="750000"/>
    <x v="9"/>
    <x v="0"/>
    <s v="18/10/GALFPC1937R02"/>
    <s v="Oui"/>
    <n v="82.59911894273128"/>
  </r>
  <r>
    <d v="2018-10-22T00:00:00"/>
    <s v="Transport maison bureau aller et retour "/>
    <x v="1"/>
    <x v="0"/>
    <n v="10000"/>
    <x v="0"/>
    <x v="0"/>
    <s v="18/10/GALFPC1929"/>
    <s v="Oui"/>
    <n v="1.1013215859030836"/>
  </r>
  <r>
    <d v="2018-10-22T00:00:00"/>
    <s v="Taxi bureau - maison"/>
    <x v="1"/>
    <x v="1"/>
    <n v="19000"/>
    <x v="1"/>
    <x v="0"/>
    <s v="18/10/GALF"/>
    <s v="Oui"/>
    <n v="2.0925110132158591"/>
  </r>
  <r>
    <d v="2018-10-22T00:00:00"/>
    <s v="Transport maison-bureau"/>
    <x v="1"/>
    <x v="1"/>
    <n v="27000"/>
    <x v="2"/>
    <x v="0"/>
    <s v="18/10/GALFPC1933"/>
    <s v="Oui"/>
    <n v="2.9735682819383258"/>
  </r>
  <r>
    <d v="2018-10-22T00:00:00"/>
    <s v="Transport Maison-bureau A/R"/>
    <x v="1"/>
    <x v="1"/>
    <n v="25000"/>
    <x v="3"/>
    <x v="0"/>
    <s v="18/10/GALFPC1927"/>
    <s v="Oui"/>
    <n v="2.7533039647577091"/>
  </r>
  <r>
    <d v="2018-10-22T00:00:00"/>
    <s v="Taxi maison-Kaporo"/>
    <x v="1"/>
    <x v="0"/>
    <n v="10000"/>
    <x v="8"/>
    <x v="0"/>
    <s v="18/10/GALFPC1936"/>
    <s v="Oui"/>
    <n v="1.1013215859030836"/>
  </r>
  <r>
    <d v="2018-10-22T00:00:00"/>
    <s v="Taxi kaporo-DPJ A"/>
    <x v="1"/>
    <x v="0"/>
    <n v="30000"/>
    <x v="8"/>
    <x v="0"/>
    <s v="18/10/GALFPC1936"/>
    <s v="Oui"/>
    <n v="3.303964757709251"/>
  </r>
  <r>
    <d v="2018-10-22T00:00:00"/>
    <s v="Taxi DPJ-Bureau R"/>
    <x v="1"/>
    <x v="0"/>
    <n v="60000"/>
    <x v="8"/>
    <x v="0"/>
    <s v="18/10/GALFPC1936"/>
    <s v="Oui"/>
    <n v="6.607929515418502"/>
  </r>
  <r>
    <d v="2018-10-22T00:00:00"/>
    <s v="Transport Mamady eaux et Forêts"/>
    <x v="6"/>
    <x v="4"/>
    <n v="200000"/>
    <x v="9"/>
    <x v="0"/>
    <s v="18/10/GALFPC1937R01"/>
    <s v="Oui"/>
    <n v="22.026431718061673"/>
  </r>
  <r>
    <d v="2018-10-22T00:00:00"/>
    <s v="Frais carburant Interpol pour Transport Dia Ckry-Mamou"/>
    <x v="6"/>
    <x v="4"/>
    <n v="800000"/>
    <x v="9"/>
    <x v="0"/>
    <s v="18/10/GALFPC1937R02"/>
    <s v="Oui"/>
    <n v="88.105726872246692"/>
  </r>
  <r>
    <d v="2018-10-22T00:00:00"/>
    <s v="Bonus Aliou Bah DPS"/>
    <x v="14"/>
    <x v="0"/>
    <n v="100000"/>
    <x v="9"/>
    <x v="0"/>
    <s v="18/10/GALFPC1937R03"/>
    <s v="Oui"/>
    <n v="11.013215859030836"/>
  </r>
  <r>
    <d v="2018-10-22T00:00:00"/>
    <s v="Bonus Aboubacar Sylla DPS"/>
    <x v="14"/>
    <x v="0"/>
    <n v="350000"/>
    <x v="9"/>
    <x v="0"/>
    <s v="18/10/GALFPC1937R09"/>
    <s v="Oui"/>
    <n v="38.546255506607928"/>
  </r>
  <r>
    <d v="2018-10-22T00:00:00"/>
    <s v="Bonus brigadier chef Camara DPS"/>
    <x v="14"/>
    <x v="0"/>
    <n v="350000"/>
    <x v="9"/>
    <x v="0"/>
    <s v="18/10/GALFPC1937R10"/>
    <s v="Oui"/>
    <n v="38.546255506607928"/>
  </r>
  <r>
    <d v="2018-10-22T00:00:00"/>
    <s v="Bonus Caporal chef Ben Kouyaté"/>
    <x v="14"/>
    <x v="0"/>
    <n v="500000"/>
    <x v="9"/>
    <x v="0"/>
    <s v="18/10/GALFPC1937R05"/>
    <s v="Oui"/>
    <n v="55.066079295154182"/>
  </r>
  <r>
    <d v="2018-10-22T00:00:00"/>
    <s v="Frais retrait chèque guichet"/>
    <x v="8"/>
    <x v="3"/>
    <n v="22600"/>
    <x v="12"/>
    <x v="0"/>
    <s v="18/10/GALF"/>
    <s v="Oui"/>
    <n v="2.4889867841409692"/>
  </r>
  <r>
    <d v="2018-10-23T00:00:00"/>
    <s v="Transport maison bureau aller et retour "/>
    <x v="1"/>
    <x v="0"/>
    <n v="10000"/>
    <x v="0"/>
    <x v="0"/>
    <s v="18/10/GALFPC1929"/>
    <s v="Oui"/>
    <n v="1.1013215859030836"/>
  </r>
  <r>
    <d v="2018-10-23T00:00:00"/>
    <s v="Transport Maison-bureau A/R"/>
    <x v="1"/>
    <x v="1"/>
    <n v="25000"/>
    <x v="3"/>
    <x v="0"/>
    <s v="18/10/GALFPC1927"/>
    <s v="Oui"/>
    <n v="2.7533039647577091"/>
  </r>
  <r>
    <d v="2018-10-23T00:00:00"/>
    <s v="Taxi maison-Gare routière "/>
    <x v="1"/>
    <x v="0"/>
    <n v="60000"/>
    <x v="8"/>
    <x v="0"/>
    <s v="18/10/GALFPC1936"/>
    <s v="Oui"/>
    <n v="6.607929515418502"/>
  </r>
  <r>
    <d v="2018-10-23T00:00:00"/>
    <s v="Taxi Conakry-Mamou A"/>
    <x v="1"/>
    <x v="0"/>
    <n v="80000"/>
    <x v="8"/>
    <x v="0"/>
    <s v="18/10/GALFPC1936"/>
    <s v="Oui"/>
    <n v="8.8105726872246688"/>
  </r>
  <r>
    <d v="2018-10-23T00:00:00"/>
    <s v="Taxi gare routière -hotel-tribunal-pénitencier A/R"/>
    <x v="1"/>
    <x v="0"/>
    <n v="29000"/>
    <x v="8"/>
    <x v="0"/>
    <s v="18/10/GALFPC1936"/>
    <s v="Oui"/>
    <n v="3.1938325991189429"/>
  </r>
  <r>
    <d v="2018-10-23T00:00:00"/>
    <s v="Bonus Agents Cas Dia(Mamou)"/>
    <x v="14"/>
    <x v="0"/>
    <n v="2200000"/>
    <x v="8"/>
    <x v="0"/>
    <s v="18/10/GALFPC1939"/>
    <s v="Oui"/>
    <n v="242.2907488986784"/>
  </r>
  <r>
    <d v="2018-10-23T00:00:00"/>
    <s v="Frais de Carburant 20 litres"/>
    <x v="1"/>
    <x v="0"/>
    <n v="200000"/>
    <x v="8"/>
    <x v="0"/>
    <s v="18/10/GALFPC1939"/>
    <s v="Oui"/>
    <n v="22.026431718061673"/>
  </r>
  <r>
    <d v="2018-10-23T00:00:00"/>
    <s v="Frais de Jail visit"/>
    <x v="2"/>
    <x v="0"/>
    <n v="50000"/>
    <x v="8"/>
    <x v="0"/>
    <s v="18/10/GALFPC1939"/>
    <s v="Oui"/>
    <n v="5.5066079295154182"/>
  </r>
  <r>
    <d v="2018-10-23T00:00:00"/>
    <s v="Food allowance"/>
    <x v="0"/>
    <x v="0"/>
    <n v="80000"/>
    <x v="8"/>
    <x v="0"/>
    <s v="18/10/GALFPC1939"/>
    <s v="Oui"/>
    <n v="8.8105726872246688"/>
  </r>
  <r>
    <d v="2018-10-23T00:00:00"/>
    <s v="Frais d'hotel "/>
    <x v="0"/>
    <x v="0"/>
    <n v="250000"/>
    <x v="8"/>
    <x v="0"/>
    <s v="18/10/GALFPC1939"/>
    <s v="Oui"/>
    <n v="27.533039647577091"/>
  </r>
  <r>
    <d v="2018-10-22T00:00:00"/>
    <s v="Achat de (40) d'essence pour véh. Perso Saidou pour son transport maison-bureau"/>
    <x v="1"/>
    <x v="4"/>
    <n v="400000"/>
    <x v="9"/>
    <x v="0"/>
    <s v="18/10/GALFPC1937"/>
    <s v="Oui"/>
    <n v="44.052863436123346"/>
  </r>
  <r>
    <d v="2018-10-23T00:00:00"/>
    <s v="location véhicule pour transport de Dia à Mamou"/>
    <x v="6"/>
    <x v="4"/>
    <n v="750000"/>
    <x v="9"/>
    <x v="0"/>
    <s v="18/10/GALFPC1937R04"/>
    <s v="Oui"/>
    <n v="82.59911894273128"/>
  </r>
  <r>
    <d v="2018-10-23T00:00:00"/>
    <s v="Bonus Liétenant Malik Koné DPS"/>
    <x v="14"/>
    <x v="0"/>
    <n v="550000"/>
    <x v="9"/>
    <x v="0"/>
    <s v="18/10/GALFPC1937R06"/>
    <s v="Oui"/>
    <n v="60.5726872246696"/>
  </r>
  <r>
    <d v="2018-10-24T00:00:00"/>
    <s v="Transport maison bureau aller et retour "/>
    <x v="1"/>
    <x v="0"/>
    <n v="10000"/>
    <x v="0"/>
    <x v="0"/>
    <s v="18/10/GALFPC1929"/>
    <s v="Oui"/>
    <n v="1.1013215859030836"/>
  </r>
  <r>
    <d v="2018-10-24T00:00:00"/>
    <s v="Transport maison-bureau"/>
    <x v="1"/>
    <x v="1"/>
    <n v="27000"/>
    <x v="2"/>
    <x v="0"/>
    <s v="18/10/GALFPC1933"/>
    <s v="Oui"/>
    <n v="2.9735682819383258"/>
  </r>
  <r>
    <d v="2018-10-24T00:00:00"/>
    <s v="Transport:filature-bambeto-eaux et forets-cosa A/R"/>
    <x v="1"/>
    <x v="1"/>
    <n v="40000"/>
    <x v="4"/>
    <x v="0"/>
    <s v="18/10/GALFPC1928"/>
    <s v="Oui"/>
    <n v="4.4052863436123344"/>
  </r>
  <r>
    <d v="2018-10-24T00:00:00"/>
    <s v="Transport maison-bureau, aller et retour"/>
    <x v="1"/>
    <x v="1"/>
    <n v="17000"/>
    <x v="4"/>
    <x v="0"/>
    <s v="18/10/GALFPC1882"/>
    <s v="Oui"/>
    <n v="1.8722466960352422"/>
  </r>
  <r>
    <d v="2018-10-24T00:00:00"/>
    <s v="Taxi hotel-penitencier_gare routière"/>
    <x v="1"/>
    <x v="0"/>
    <n v="8000"/>
    <x v="8"/>
    <x v="0"/>
    <s v="18/10/GALFPC1939"/>
    <s v="Oui"/>
    <n v="0.88105726872246692"/>
  </r>
  <r>
    <d v="2018-10-24T00:00:00"/>
    <s v="Frais de Jail visit"/>
    <x v="2"/>
    <x v="0"/>
    <n v="550000"/>
    <x v="8"/>
    <x v="0"/>
    <s v="18/10/GALFPC1939"/>
    <s v="Oui"/>
    <n v="60.5726872246696"/>
  </r>
  <r>
    <d v="2018-10-24T00:00:00"/>
    <s v="food allowance"/>
    <x v="0"/>
    <x v="0"/>
    <n v="80000"/>
    <x v="8"/>
    <x v="0"/>
    <s v="18/10/GALFPC1939"/>
    <s v="Oui"/>
    <n v="8.8105726872246688"/>
  </r>
  <r>
    <d v="2018-10-24T00:00:00"/>
    <s v="Frais de taxi Mamou-Conakry R"/>
    <x v="1"/>
    <x v="0"/>
    <n v="80000"/>
    <x v="8"/>
    <x v="0"/>
    <s v="18/10/GALFPC1939"/>
    <s v="Oui"/>
    <n v="8.8105726872246688"/>
  </r>
  <r>
    <d v="2018-10-24T00:00:00"/>
    <s v="Taxi kissosso-Lambandji R"/>
    <x v="1"/>
    <x v="0"/>
    <n v="65000"/>
    <x v="8"/>
    <x v="0"/>
    <s v="18/10/GALFPC1939"/>
    <s v="Oui"/>
    <n v="7.1585903083700444"/>
  </r>
  <r>
    <d v="2018-10-25T00:00:00"/>
    <s v="Transport maison bureau aller et retour "/>
    <x v="1"/>
    <x v="0"/>
    <n v="10000"/>
    <x v="0"/>
    <x v="0"/>
    <s v="18/10/GALF"/>
    <s v="Oui"/>
    <n v="1.1013215859030836"/>
  </r>
  <r>
    <d v="2018-10-25T00:00:00"/>
    <s v="Recu de Monsieur pour le fonctionnement "/>
    <x v="1"/>
    <x v="0"/>
    <n v="10000"/>
    <x v="0"/>
    <x v="0"/>
    <s v="18/10/GALF"/>
    <s v="Oui"/>
    <n v="1.1013215859030836"/>
  </r>
  <r>
    <d v="2018-10-25T00:00:00"/>
    <s v="Taxi bureau - maison"/>
    <x v="1"/>
    <x v="1"/>
    <n v="19000"/>
    <x v="1"/>
    <x v="0"/>
    <s v="18/10/GALF"/>
    <s v="Oui"/>
    <n v="2.0925110132158591"/>
  </r>
  <r>
    <d v="2018-10-25T00:00:00"/>
    <s v="Transport maison-bureau"/>
    <x v="1"/>
    <x v="1"/>
    <n v="27000"/>
    <x v="2"/>
    <x v="0"/>
    <s v="18/10/GALFPC1933"/>
    <s v="Oui"/>
    <n v="2.9735682819383258"/>
  </r>
  <r>
    <d v="2018-10-25T00:00:00"/>
    <s v="Transport maison-bureau, aller et retour"/>
    <x v="1"/>
    <x v="1"/>
    <n v="17000"/>
    <x v="4"/>
    <x v="0"/>
    <s v="18/10/GALFPC1882"/>
    <s v="Oui"/>
    <n v="1.8722466960352422"/>
  </r>
  <r>
    <d v="2018-10-25T00:00:00"/>
    <s v="Taxi maison-bureau(AR)"/>
    <x v="1"/>
    <x v="2"/>
    <n v="11000"/>
    <x v="5"/>
    <x v="0"/>
    <s v="18/10/GALFPC1926"/>
    <s v="Oui"/>
    <n v="1.2114537444933922"/>
  </r>
  <r>
    <d v="2018-10-25T00:00:00"/>
    <s v="Taxi maison-bureau A/R"/>
    <x v="1"/>
    <x v="0"/>
    <n v="13000"/>
    <x v="8"/>
    <x v="0"/>
    <s v="18/10/GALF"/>
    <s v="Oui"/>
    <n v="1.4317180616740088"/>
  </r>
  <r>
    <d v="2018-10-24T00:00:00"/>
    <s v="Transport bureau-Ambassade de France"/>
    <x v="1"/>
    <x v="4"/>
    <n v="70000"/>
    <x v="9"/>
    <x v="0"/>
    <s v="18/10/GALFPC1937"/>
    <s v="Oui"/>
    <n v="7.7092511013215859"/>
  </r>
  <r>
    <d v="2018-10-25T00:00:00"/>
    <s v="Transport  (1) Abdoulaye Chérif Diallo"/>
    <x v="6"/>
    <x v="0"/>
    <n v="10000"/>
    <x v="9"/>
    <x v="0"/>
    <s v="18/10/GALFPC1937R07"/>
    <s v="Oui"/>
    <n v="1.1013215859030836"/>
  </r>
  <r>
    <d v="2018-10-25T00:00:00"/>
    <s v="Transport Tamba pour la radio Bonheur"/>
    <x v="6"/>
    <x v="2"/>
    <n v="40000"/>
    <x v="9"/>
    <x v="0"/>
    <s v="18/10/GALFPC1937R26"/>
    <s v="Oui"/>
    <n v="4.4052863436123344"/>
  </r>
  <r>
    <d v="2018-10-25T00:00:00"/>
    <s v="Fonctionnement de (2) jours de Tamba"/>
    <x v="6"/>
    <x v="2"/>
    <n v="20000"/>
    <x v="9"/>
    <x v="0"/>
    <s v="18/10/GALFPC1937R27"/>
    <s v="Oui"/>
    <n v="2.2026431718061672"/>
  </r>
  <r>
    <d v="2018-10-25T00:00:00"/>
    <s v="Transport baldé bureau-Interpol"/>
    <x v="6"/>
    <x v="0"/>
    <n v="40000"/>
    <x v="9"/>
    <x v="0"/>
    <s v="18/10/GALFPC1937R29"/>
    <s v="Oui"/>
    <n v="4.4052863436123344"/>
  </r>
  <r>
    <d v="2018-10-25T00:00:00"/>
    <s v="Frais de mise en réseaux de l'imprimante et activation de windows 8"/>
    <x v="4"/>
    <x v="3"/>
    <n v="150000"/>
    <x v="9"/>
    <x v="0"/>
    <s v="18/10/GALFPC1937F83"/>
    <s v="Oui"/>
    <n v="16.519823788546255"/>
  </r>
  <r>
    <d v="2018-10-25T00:00:00"/>
    <s v="Transport E20 pour la filature chez Dia"/>
    <x v="6"/>
    <x v="1"/>
    <n v="70000"/>
    <x v="9"/>
    <x v="0"/>
    <s v="18/10/GALFPC1937R25"/>
    <s v="Oui"/>
    <n v="7.7092511013215859"/>
  </r>
  <r>
    <d v="2018-10-25T00:00:00"/>
    <s v="Fonctionnement maïmouna Baldé "/>
    <x v="1"/>
    <x v="3"/>
    <n v="70000"/>
    <x v="9"/>
    <x v="0"/>
    <s v="18/10/GALFPC1937R08"/>
    <s v="Oui"/>
    <n v="7.7092511013215859"/>
  </r>
  <r>
    <d v="2018-10-25T00:00:00"/>
    <s v="Frais total achat carburant pour l'opération d'arrestation et son defferement de Conakry à mamou de Dia sur l'affaire de carlos"/>
    <x v="1"/>
    <x v="3"/>
    <n v="2000000"/>
    <x v="9"/>
    <x v="0"/>
    <s v="18/10/GALFPC1937TC"/>
    <s v="Oui"/>
    <n v="220.26431718061673"/>
  </r>
  <r>
    <d v="2018-10-25T00:00:00"/>
    <s v="Paiement frais Location d'un véhiculepour  (2) jours pour le defferement de dia à Mamou (Affaire Carlos)"/>
    <x v="1"/>
    <x v="3"/>
    <n v="1700000"/>
    <x v="9"/>
    <x v="0"/>
    <s v="18/10/GALFPC1937"/>
    <s v="Oui"/>
    <n v="187.22466960352423"/>
  </r>
  <r>
    <d v="2018-10-25T00:00:00"/>
    <s v="Transport Odette"/>
    <x v="1"/>
    <x v="0"/>
    <n v="25000"/>
    <x v="9"/>
    <x v="0"/>
    <s v="18/10/GALFPC1937R01"/>
    <s v="Oui"/>
    <n v="2.7533039647577091"/>
  </r>
  <r>
    <d v="2018-10-25T00:00:00"/>
    <s v="Taxi moto bureau-Kaloum de Saidou"/>
    <x v="1"/>
    <x v="4"/>
    <n v="70000"/>
    <x v="9"/>
    <x v="0"/>
    <s v="18/10/GALFPC1937"/>
    <s v="Oui"/>
    <n v="7.7092511013215859"/>
  </r>
  <r>
    <d v="2018-10-25T00:00:00"/>
    <s v="Taxi moto bureau-DHL"/>
    <x v="1"/>
    <x v="4"/>
    <n v="70000"/>
    <x v="9"/>
    <x v="0"/>
    <s v="18/10/GALFPC1937"/>
    <s v="Oui"/>
    <n v="7.7092511013215859"/>
  </r>
  <r>
    <d v="2018-10-26T00:00:00"/>
    <s v="Transport maison bureau aller et retour "/>
    <x v="1"/>
    <x v="0"/>
    <n v="10000"/>
    <x v="0"/>
    <x v="0"/>
    <s v="18/10/GALF"/>
    <s v="Oui"/>
    <n v="1.1013215859030836"/>
  </r>
  <r>
    <d v="2018-10-26T00:00:00"/>
    <s v="Taxi bureau - maison"/>
    <x v="1"/>
    <x v="1"/>
    <n v="19000"/>
    <x v="1"/>
    <x v="0"/>
    <s v="18/10/GALF"/>
    <s v="Oui"/>
    <n v="2.0925110132158591"/>
  </r>
  <r>
    <d v="2018-10-26T00:00:00"/>
    <s v="Transport maison-bureau, aller et retour"/>
    <x v="1"/>
    <x v="1"/>
    <n v="17000"/>
    <x v="4"/>
    <x v="0"/>
    <s v="18/10/GALFPC1882"/>
    <s v="Oui"/>
    <n v="1.8722466960352422"/>
  </r>
  <r>
    <d v="2018-10-26T00:00:00"/>
    <s v="Taxi maison-bureau A/R"/>
    <x v="1"/>
    <x v="0"/>
    <n v="13000"/>
    <x v="8"/>
    <x v="0"/>
    <s v="18/10/GALF"/>
    <s v="Oui"/>
    <n v="1.4317180616740088"/>
  </r>
  <r>
    <d v="2018-10-26T00:00:00"/>
    <s v="Taxi moto bureau-Ambassade de France pour retrait pass port"/>
    <x v="1"/>
    <x v="4"/>
    <n v="70000"/>
    <x v="9"/>
    <x v="0"/>
    <s v="18/10/GALFPC1937R14"/>
    <s v="Oui"/>
    <n v="7.7092511013215859"/>
  </r>
  <r>
    <d v="2018-10-27T00:00:00"/>
    <s v="Transport maison-bureau, aller et retour"/>
    <x v="1"/>
    <x v="1"/>
    <n v="17000"/>
    <x v="4"/>
    <x v="0"/>
    <s v="18/10/GALFPC1882"/>
    <s v="Oui"/>
    <n v="1.8722466960352422"/>
  </r>
  <r>
    <d v="2018-10-28T00:00:00"/>
    <s v="Transport maison-bureau, aller et retour"/>
    <x v="1"/>
    <x v="1"/>
    <n v="17000"/>
    <x v="4"/>
    <x v="0"/>
    <s v="18/10/GALFPC1882"/>
    <s v="Oui"/>
    <n v="1.8722466960352422"/>
  </r>
  <r>
    <d v="2018-10-29T00:00:00"/>
    <s v="Taxi maison-bureau A/R"/>
    <x v="1"/>
    <x v="0"/>
    <n v="13000"/>
    <x v="8"/>
    <x v="0"/>
    <s v="18/10/GALF"/>
    <s v="Oui"/>
    <n v="1.4317180616740088"/>
  </r>
  <r>
    <d v="2018-10-29T00:00:00"/>
    <s v="Achat de (20) de carburant pour le transfert du serpent boa à Forécariah"/>
    <x v="1"/>
    <x v="3"/>
    <n v="200000"/>
    <x v="9"/>
    <x v="0"/>
    <s v="18/10/GALFPC1942"/>
    <s v="Oui"/>
    <n v="22.026431718061673"/>
  </r>
  <r>
    <d v="2018-10-29T00:00:00"/>
    <s v="Fonctionnement  Moné"/>
    <x v="1"/>
    <x v="3"/>
    <n v="110000"/>
    <x v="9"/>
    <x v="0"/>
    <s v="18/10/GALFPC1937"/>
    <s v="Oui"/>
    <n v="12.114537444933921"/>
  </r>
  <r>
    <d v="2018-10-29T00:00:00"/>
    <s v="Frais de fonctionnement Maïmouna Baldé pour la semaine"/>
    <x v="1"/>
    <x v="3"/>
    <n v="70000"/>
    <x v="7"/>
    <x v="0"/>
    <s v="18/10/GALFPC1811"/>
    <s v="Oui"/>
    <n v="7.7092511013215859"/>
  </r>
  <r>
    <d v="2018-10-30T00:00:00"/>
    <s v="Frais service WEB"/>
    <x v="8"/>
    <x v="3"/>
    <n v="22600"/>
    <x v="12"/>
    <x v="0"/>
    <s v="18/10/GALF"/>
    <s v="Oui"/>
    <n v="2.4889867841409692"/>
  </r>
  <r>
    <d v="2018-10-31T00:00:00"/>
    <s v="Achat d'un bidon de d'eau de javel pour l'entretien bureau"/>
    <x v="4"/>
    <x v="3"/>
    <n v="40000"/>
    <x v="7"/>
    <x v="0"/>
    <s v="18/10/GALFPC1942"/>
    <s v="Oui"/>
    <n v="4.4052863436123344"/>
  </r>
  <r>
    <d v="2018-10-31T00:00:00"/>
    <s v="Paiement Facture 43 Mamadou Alpha Diallo pour Transfert E-recharge pour l'equipe du bureau"/>
    <x v="3"/>
    <x v="3"/>
    <n v="800000"/>
    <x v="7"/>
    <x v="0"/>
    <s v="18/10/GALFPC1946"/>
    <s v="Oui"/>
    <n v="88.105726872246692"/>
  </r>
  <r>
    <d v="2018-10-31T00:00:00"/>
    <s v="Frais Transfert/orange money de Jail visit de carlos et DIA à Mamou"/>
    <x v="13"/>
    <x v="3"/>
    <n v="12000"/>
    <x v="7"/>
    <x v="0"/>
    <s v="18/10/GALFPC1950"/>
    <s v="Oui"/>
    <n v="1.3215859030837005"/>
  </r>
  <r>
    <d v="2018-10-31T00:00:00"/>
    <s v="Frais fonctionnement pour la semaine"/>
    <x v="1"/>
    <x v="3"/>
    <n v="175000"/>
    <x v="7"/>
    <x v="0"/>
    <s v="18/10/GALFPC1952"/>
    <s v="Oui"/>
    <n v="19.273127753303964"/>
  </r>
  <r>
    <d v="2018-10-31T00:00:00"/>
    <s v="Frais taxi moto bureau-Ministère de l'environnement pour deposer lettre d'amodiation"/>
    <x v="1"/>
    <x v="0"/>
    <n v="70000"/>
    <x v="8"/>
    <x v="0"/>
    <s v="18/10/GALFPC1943"/>
    <s v="Oui"/>
    <n v="7.7092511013215859"/>
  </r>
  <r>
    <d v="2018-10-31T00:00:00"/>
    <s v="FraisJail visit de carlos et Dia à Mamou"/>
    <x v="2"/>
    <x v="0"/>
    <n v="500000"/>
    <x v="8"/>
    <x v="0"/>
    <s v="18/10/GALFPC1949"/>
    <s v="Oui"/>
    <n v="55.066079295154182"/>
  </r>
  <r>
    <d v="2018-10-31T00:00:00"/>
    <s v="Paiement de (5) jours de salaire septembre 2018"/>
    <x v="7"/>
    <x v="0"/>
    <n v="460000"/>
    <x v="8"/>
    <x v="0"/>
    <s v="18/10/GALFPC1953"/>
    <s v="Oui"/>
    <n v="50.66079295154185"/>
  </r>
  <r>
    <d v="2018-10-31T00:00:00"/>
    <s v="Achat de (40) d'essence pour véh. Perso Saidou pour son transport maison-bureau"/>
    <x v="1"/>
    <x v="4"/>
    <n v="400000"/>
    <x v="9"/>
    <x v="0"/>
    <s v="18/10/GALFPC1951"/>
    <s v="Oui"/>
    <n v="44.052863436123346"/>
  </r>
  <r>
    <d v="2018-10-31T00:00:00"/>
    <s v="Taxi moto bureau-banque pour retrait"/>
    <x v="1"/>
    <x v="2"/>
    <n v="30000"/>
    <x v="5"/>
    <x v="0"/>
    <s v="18/10/GALFPC1945"/>
    <s v="Oui"/>
    <n v="3.303964757709251"/>
  </r>
  <r>
    <d v="2018-10-31T00:00:00"/>
    <s v="Taxe farsi fixe au 31/10/2018"/>
    <x v="8"/>
    <x v="3"/>
    <n v="4576"/>
    <x v="12"/>
    <x v="0"/>
    <s v="18/10/GALF"/>
    <s v="Oui"/>
    <n v="0.50396475770925109"/>
  </r>
  <r>
    <d v="2018-10-31T00:00:00"/>
    <s v="Frais manipulation de compte octobre 2018"/>
    <x v="8"/>
    <x v="3"/>
    <n v="25424"/>
    <x v="12"/>
    <x v="0"/>
    <s v="18/10/GALF"/>
    <s v="Oui"/>
    <n v="2.8"/>
  </r>
  <r>
    <d v="2018-10-31T00:00:00"/>
    <s v="Frais de virement  par BPMG "/>
    <x v="8"/>
    <x v="3"/>
    <n v="1187664"/>
    <x v="13"/>
    <x v="0"/>
    <s v="18/10/GALF"/>
    <s v="Oui"/>
    <n v="130.80000000000001"/>
  </r>
  <r>
    <d v="2018-10-31T00:00:00"/>
    <s v="Taxe frais fixe au 31/10/2018"/>
    <x v="8"/>
    <x v="3"/>
    <n v="27694"/>
    <x v="13"/>
    <x v="0"/>
    <s v="18/10/GALF"/>
    <s v="Oui"/>
    <n v="3.05"/>
  </r>
  <r>
    <d v="2018-10-31T00:00:00"/>
    <s v="Commission manipulation de compte"/>
    <x v="8"/>
    <x v="3"/>
    <n v="153906"/>
    <x v="13"/>
    <x v="0"/>
    <s v="18/10/GALF"/>
    <s v="Oui"/>
    <n v="16.95"/>
  </r>
  <r>
    <d v="2018-10-31T00:00:00"/>
    <s v="Chèque 01491633  Paiement facture 10/071/527A BSPS/sécurité bureau octobre 2018"/>
    <x v="5"/>
    <x v="3"/>
    <n v="2500000"/>
    <x v="12"/>
    <x v="0"/>
    <s v="18/10/GALF"/>
    <s v="Oui"/>
    <n v="275.330396475770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19" firstHeaderRow="1" firstDataRow="1" firstDataCol="1"/>
  <pivotFields count="5">
    <pivotField showAll="0"/>
    <pivotField axis="axisRow" showAll="0">
      <items count="16">
        <item x="14"/>
        <item x="1"/>
        <item x="12"/>
        <item x="9"/>
        <item x="6"/>
        <item x="10"/>
        <item x="8"/>
        <item x="13"/>
        <item x="7"/>
        <item x="2"/>
        <item x="3"/>
        <item x="11"/>
        <item x="5"/>
        <item x="4"/>
        <item x="0"/>
        <item t="default"/>
      </items>
    </pivotField>
    <pivotField showAll="0"/>
    <pivotField showAll="0"/>
    <pivotField dataField="1" showAll="0"/>
  </pivotFields>
  <rowFields count="1">
    <field x="1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dataFields count="1">
    <dataField name="Somme de SORTIES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1" cacheId="1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19" firstHeaderRow="1" firstDataRow="1" firstDataCol="1"/>
  <pivotFields count="10">
    <pivotField numFmtId="14" showAll="0"/>
    <pivotField showAll="0"/>
    <pivotField showAll="0"/>
    <pivotField showAll="0"/>
    <pivotField dataField="1" showAll="0"/>
    <pivotField axis="axisRow" showAll="0">
      <items count="16">
        <item x="14"/>
        <item x="12"/>
        <item x="13"/>
        <item x="11"/>
        <item x="0"/>
        <item x="1"/>
        <item x="2"/>
        <item x="6"/>
        <item x="3"/>
        <item x="4"/>
        <item x="7"/>
        <item x="8"/>
        <item x="9"/>
        <item x="10"/>
        <item x="5"/>
        <item t="default"/>
      </items>
    </pivotField>
    <pivotField showAll="0"/>
    <pivotField showAll="0"/>
    <pivotField showAll="0"/>
    <pivotField showAll="0"/>
  </pivotFields>
  <rowFields count="1">
    <field x="5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dataFields count="1">
    <dataField name="Somme de Montant dépensé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eau croisé dynamique1" cacheId="1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R12" firstHeaderRow="1" firstDataRow="2" firstDataCol="1"/>
  <pivotFields count="10">
    <pivotField numFmtId="14" showAll="0"/>
    <pivotField showAll="0"/>
    <pivotField axis="axisCol" showAll="0">
      <items count="17">
        <item x="8"/>
        <item x="14"/>
        <item x="10"/>
        <item x="2"/>
        <item x="9"/>
        <item x="4"/>
        <item x="12"/>
        <item x="7"/>
        <item x="11"/>
        <item x="5"/>
        <item x="3"/>
        <item x="13"/>
        <item x="1"/>
        <item x="6"/>
        <item x="15"/>
        <item x="0"/>
        <item t="default"/>
      </items>
    </pivotField>
    <pivotField axis="axisRow" showAll="0">
      <items count="7">
        <item x="1"/>
        <item x="0"/>
        <item x="4"/>
        <item x="2"/>
        <item x="3"/>
        <item x="5"/>
        <item t="default"/>
      </items>
    </pivotField>
    <pivotField dataField="1" showAll="0"/>
    <pivotField showAll="0"/>
    <pivotField axis="axisRow" showAll="0">
      <items count="2">
        <item x="0"/>
        <item t="default"/>
      </items>
    </pivotField>
    <pivotField showAll="0"/>
    <pivotField showAll="0"/>
    <pivotField showAll="0"/>
  </pivotFields>
  <rowFields count="2">
    <field x="6"/>
    <field x="3"/>
  </rowFields>
  <rowItems count="8">
    <i>
      <x/>
    </i>
    <i r="1">
      <x/>
    </i>
    <i r="1">
      <x v="1"/>
    </i>
    <i r="1">
      <x v="2"/>
    </i>
    <i r="1">
      <x v="3"/>
    </i>
    <i r="1">
      <x v="4"/>
    </i>
    <i r="1">
      <x v="5"/>
    </i>
    <i t="grand">
      <x/>
    </i>
  </rowItems>
  <colFields count="1">
    <field x="2"/>
  </colFields>
  <col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colItems>
  <dataFields count="1">
    <dataField name="Somme de Montant dépensé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9"/>
  <sheetViews>
    <sheetView workbookViewId="0">
      <selection activeCell="B7" sqref="B7"/>
    </sheetView>
  </sheetViews>
  <sheetFormatPr baseColWidth="10" defaultRowHeight="15" x14ac:dyDescent="0.25"/>
  <cols>
    <col min="1" max="1" width="21" customWidth="1"/>
    <col min="2" max="2" width="18.140625" bestFit="1" customWidth="1"/>
  </cols>
  <sheetData>
    <row r="3" spans="1:2" x14ac:dyDescent="0.25">
      <c r="A3" s="117" t="s">
        <v>579</v>
      </c>
      <c r="B3" t="s">
        <v>614</v>
      </c>
    </row>
    <row r="4" spans="1:2" x14ac:dyDescent="0.25">
      <c r="A4" s="118" t="s">
        <v>257</v>
      </c>
      <c r="B4" s="120">
        <v>4216000</v>
      </c>
    </row>
    <row r="5" spans="1:2" x14ac:dyDescent="0.25">
      <c r="A5" s="118" t="s">
        <v>37</v>
      </c>
      <c r="B5" s="120">
        <v>7662685</v>
      </c>
    </row>
    <row r="6" spans="1:2" x14ac:dyDescent="0.25">
      <c r="A6" s="118" t="s">
        <v>44</v>
      </c>
      <c r="B6" s="120">
        <v>1470000</v>
      </c>
    </row>
    <row r="7" spans="1:2" x14ac:dyDescent="0.25">
      <c r="A7" s="118" t="s">
        <v>36</v>
      </c>
      <c r="B7" s="120">
        <v>538000</v>
      </c>
    </row>
    <row r="8" spans="1:2" x14ac:dyDescent="0.25">
      <c r="A8" s="118" t="s">
        <v>29</v>
      </c>
      <c r="B8" s="120">
        <v>590500</v>
      </c>
    </row>
    <row r="9" spans="1:2" x14ac:dyDescent="0.25">
      <c r="A9" s="118" t="s">
        <v>33</v>
      </c>
      <c r="B9" s="120">
        <v>808000</v>
      </c>
    </row>
    <row r="10" spans="1:2" x14ac:dyDescent="0.25">
      <c r="A10" s="118" t="s">
        <v>34</v>
      </c>
      <c r="B10" s="120">
        <v>537500</v>
      </c>
    </row>
    <row r="11" spans="1:2" x14ac:dyDescent="0.25">
      <c r="A11" s="118" t="s">
        <v>243</v>
      </c>
      <c r="B11" s="120">
        <v>10000</v>
      </c>
    </row>
    <row r="12" spans="1:2" x14ac:dyDescent="0.25">
      <c r="A12" s="118" t="s">
        <v>30</v>
      </c>
      <c r="B12" s="120">
        <v>2974700</v>
      </c>
    </row>
    <row r="13" spans="1:2" x14ac:dyDescent="0.25">
      <c r="A13" s="118" t="s">
        <v>32</v>
      </c>
      <c r="B13" s="120">
        <v>8322500</v>
      </c>
    </row>
    <row r="14" spans="1:2" x14ac:dyDescent="0.25">
      <c r="A14" s="118" t="s">
        <v>45</v>
      </c>
      <c r="B14" s="120">
        <v>12291550</v>
      </c>
    </row>
    <row r="15" spans="1:2" x14ac:dyDescent="0.25">
      <c r="A15" s="118" t="s">
        <v>199</v>
      </c>
      <c r="B15" s="120">
        <v>13327500</v>
      </c>
    </row>
    <row r="16" spans="1:2" x14ac:dyDescent="0.25">
      <c r="A16" s="118" t="s">
        <v>31</v>
      </c>
      <c r="B16" s="120">
        <v>3865000</v>
      </c>
    </row>
    <row r="17" spans="1:2" x14ac:dyDescent="0.25">
      <c r="A17" s="118" t="s">
        <v>38</v>
      </c>
      <c r="B17" s="120">
        <v>1810000</v>
      </c>
    </row>
    <row r="18" spans="1:2" x14ac:dyDescent="0.25">
      <c r="A18" s="118" t="s">
        <v>581</v>
      </c>
      <c r="B18" s="120"/>
    </row>
    <row r="19" spans="1:2" x14ac:dyDescent="0.25">
      <c r="A19" s="118" t="s">
        <v>580</v>
      </c>
      <c r="B19" s="120">
        <v>58423935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L16" sqref="L16"/>
    </sheetView>
  </sheetViews>
  <sheetFormatPr baseColWidth="10" defaultRowHeight="15" x14ac:dyDescent="0.25"/>
  <cols>
    <col min="6" max="6" width="13.85546875" customWidth="1"/>
  </cols>
  <sheetData>
    <row r="1" spans="1:10" x14ac:dyDescent="0.25">
      <c r="A1" s="319" t="s">
        <v>662</v>
      </c>
      <c r="B1" s="319"/>
      <c r="C1" s="319"/>
      <c r="D1" s="319"/>
      <c r="E1" s="319"/>
      <c r="F1" s="319"/>
      <c r="G1" s="319"/>
      <c r="H1" s="319"/>
      <c r="I1" s="319"/>
      <c r="J1" s="319"/>
    </row>
    <row r="2" spans="1:10" x14ac:dyDescent="0.25">
      <c r="A2" s="236"/>
      <c r="B2" s="236"/>
      <c r="C2" s="236"/>
      <c r="D2" s="236"/>
      <c r="E2" s="236"/>
      <c r="F2" s="236"/>
      <c r="G2" s="236"/>
      <c r="H2" s="236"/>
      <c r="I2" s="236"/>
      <c r="J2" s="236"/>
    </row>
    <row r="3" spans="1:10" ht="15.75" x14ac:dyDescent="0.25">
      <c r="A3" s="237" t="s">
        <v>663</v>
      </c>
      <c r="B3" s="205"/>
      <c r="C3" s="205"/>
      <c r="D3" s="205"/>
      <c r="E3" s="205"/>
      <c r="F3" s="205"/>
      <c r="G3" s="205"/>
      <c r="H3" s="205"/>
      <c r="I3" s="205"/>
      <c r="J3" s="205"/>
    </row>
    <row r="4" spans="1:10" ht="15.75" x14ac:dyDescent="0.25">
      <c r="A4" s="229" t="s">
        <v>0</v>
      </c>
      <c r="B4" s="232"/>
      <c r="C4" s="232"/>
      <c r="D4" s="238"/>
      <c r="E4" s="232"/>
      <c r="F4" s="232"/>
      <c r="G4" s="232"/>
      <c r="H4" s="205"/>
      <c r="I4" s="205"/>
      <c r="J4" s="205"/>
    </row>
    <row r="5" spans="1:10" ht="15.75" x14ac:dyDescent="0.25">
      <c r="A5" s="232"/>
      <c r="B5" s="232"/>
      <c r="C5" s="232"/>
      <c r="D5" s="232"/>
      <c r="E5" s="232"/>
      <c r="F5" s="232"/>
      <c r="G5" s="232"/>
      <c r="H5" s="205"/>
      <c r="I5" s="205"/>
      <c r="J5" s="205"/>
    </row>
    <row r="6" spans="1:10" ht="15.75" x14ac:dyDescent="0.25">
      <c r="A6" s="231"/>
      <c r="B6" s="232"/>
      <c r="C6" s="232"/>
      <c r="D6" s="232"/>
      <c r="E6" s="232"/>
      <c r="F6" s="232"/>
      <c r="G6" s="232"/>
      <c r="H6" s="329" t="s">
        <v>685</v>
      </c>
      <c r="I6" s="330"/>
      <c r="J6" s="331"/>
    </row>
    <row r="7" spans="1:10" ht="15.75" x14ac:dyDescent="0.25">
      <c r="A7" s="231"/>
      <c r="B7" s="232"/>
      <c r="C7" s="232"/>
      <c r="D7" s="232"/>
      <c r="E7" s="232"/>
      <c r="F7" s="232"/>
      <c r="G7" s="232"/>
      <c r="H7" s="239" t="s">
        <v>686</v>
      </c>
      <c r="I7" s="332" t="s">
        <v>687</v>
      </c>
      <c r="J7" s="333"/>
    </row>
    <row r="8" spans="1:10" ht="15.75" x14ac:dyDescent="0.25">
      <c r="A8" s="232"/>
      <c r="B8" s="232"/>
      <c r="C8" s="232"/>
      <c r="D8" s="232"/>
      <c r="E8" s="232"/>
      <c r="F8" s="232"/>
      <c r="G8" s="205"/>
      <c r="H8" s="239" t="s">
        <v>688</v>
      </c>
      <c r="I8" s="334" t="s">
        <v>689</v>
      </c>
      <c r="J8" s="335"/>
    </row>
    <row r="9" spans="1:10" ht="20.25" x14ac:dyDescent="0.25">
      <c r="A9" s="321" t="s">
        <v>690</v>
      </c>
      <c r="B9" s="321"/>
      <c r="C9" s="321"/>
      <c r="D9" s="321"/>
      <c r="E9" s="321"/>
      <c r="F9" s="321"/>
      <c r="G9" s="321"/>
      <c r="H9" s="240" t="s">
        <v>691</v>
      </c>
      <c r="I9" s="336" t="s">
        <v>692</v>
      </c>
      <c r="J9" s="337"/>
    </row>
    <row r="10" spans="1:10" ht="20.25" x14ac:dyDescent="0.25">
      <c r="A10" s="321" t="s">
        <v>693</v>
      </c>
      <c r="B10" s="321"/>
      <c r="C10" s="321"/>
      <c r="D10" s="321"/>
      <c r="E10" s="321"/>
      <c r="F10" s="241">
        <v>43404</v>
      </c>
      <c r="G10" s="232"/>
      <c r="H10" s="205"/>
      <c r="I10" s="205"/>
      <c r="J10" s="205"/>
    </row>
    <row r="11" spans="1:10" x14ac:dyDescent="0.25">
      <c r="A11" s="205"/>
      <c r="B11" s="205"/>
      <c r="C11" s="205"/>
      <c r="D11" s="205"/>
      <c r="E11" s="205"/>
      <c r="F11" s="205"/>
      <c r="G11" s="205"/>
      <c r="H11" s="205"/>
      <c r="I11" s="205"/>
      <c r="J11" s="205"/>
    </row>
    <row r="12" spans="1:10" ht="15.75" thickBot="1" x14ac:dyDescent="0.3">
      <c r="A12" s="205"/>
      <c r="B12" s="205"/>
      <c r="C12" s="205"/>
      <c r="D12" s="205"/>
      <c r="E12" s="205"/>
      <c r="F12" s="205"/>
      <c r="G12" s="205"/>
      <c r="H12" s="205"/>
      <c r="I12" s="205"/>
      <c r="J12" s="205"/>
    </row>
    <row r="13" spans="1:10" ht="15.75" thickBot="1" x14ac:dyDescent="0.3">
      <c r="A13" s="322" t="s">
        <v>694</v>
      </c>
      <c r="B13" s="323"/>
      <c r="C13" s="323"/>
      <c r="D13" s="323"/>
      <c r="E13" s="324"/>
      <c r="F13" s="325" t="s">
        <v>685</v>
      </c>
      <c r="G13" s="323"/>
      <c r="H13" s="323"/>
      <c r="I13" s="323"/>
      <c r="J13" s="326"/>
    </row>
    <row r="14" spans="1:10" ht="15.75" thickTop="1" x14ac:dyDescent="0.25">
      <c r="A14" s="242"/>
      <c r="B14" s="243"/>
      <c r="C14" s="243"/>
      <c r="D14" s="243"/>
      <c r="E14" s="244"/>
      <c r="F14" s="245"/>
      <c r="G14" s="243" t="s">
        <v>186</v>
      </c>
      <c r="H14" s="243" t="s">
        <v>186</v>
      </c>
      <c r="I14" s="243" t="s">
        <v>186</v>
      </c>
      <c r="J14" s="246" t="s">
        <v>186</v>
      </c>
    </row>
    <row r="15" spans="1:10" ht="15.75" thickBot="1" x14ac:dyDescent="0.3">
      <c r="A15" s="247" t="s">
        <v>278</v>
      </c>
      <c r="B15" s="248" t="s">
        <v>695</v>
      </c>
      <c r="C15" s="249" t="s">
        <v>696</v>
      </c>
      <c r="D15" s="250" t="s">
        <v>697</v>
      </c>
      <c r="E15" s="251" t="s">
        <v>698</v>
      </c>
      <c r="F15" s="252" t="s">
        <v>278</v>
      </c>
      <c r="G15" s="248" t="s">
        <v>695</v>
      </c>
      <c r="H15" s="249" t="s">
        <v>696</v>
      </c>
      <c r="I15" s="248" t="s">
        <v>697</v>
      </c>
      <c r="J15" s="253" t="s">
        <v>698</v>
      </c>
    </row>
    <row r="16" spans="1:10" ht="15.75" thickTop="1" x14ac:dyDescent="0.25">
      <c r="A16" s="254"/>
      <c r="B16" s="255"/>
      <c r="C16" s="243"/>
      <c r="D16" s="255"/>
      <c r="E16" s="244"/>
      <c r="F16" s="256"/>
      <c r="G16" s="255"/>
      <c r="H16" s="257"/>
      <c r="I16" s="255"/>
      <c r="J16" s="246"/>
    </row>
    <row r="17" spans="1:10" x14ac:dyDescent="0.25">
      <c r="A17" s="258">
        <f>F10</f>
        <v>43404</v>
      </c>
      <c r="B17" s="255"/>
      <c r="C17" s="257" t="s">
        <v>699</v>
      </c>
      <c r="D17" s="259">
        <v>4922186</v>
      </c>
      <c r="E17" s="260"/>
      <c r="F17" s="261">
        <f>F10</f>
        <v>43404</v>
      </c>
      <c r="G17" s="255"/>
      <c r="H17" s="257" t="s">
        <v>700</v>
      </c>
      <c r="I17" s="262"/>
      <c r="J17" s="263">
        <v>7422186</v>
      </c>
    </row>
    <row r="18" spans="1:10" x14ac:dyDescent="0.25">
      <c r="A18" s="258">
        <v>43404</v>
      </c>
      <c r="B18" s="255" t="s">
        <v>701</v>
      </c>
      <c r="C18" s="257" t="s">
        <v>702</v>
      </c>
      <c r="D18" s="264">
        <v>2500000</v>
      </c>
      <c r="E18" s="260"/>
      <c r="F18" s="256"/>
      <c r="G18" s="255"/>
      <c r="H18" s="257"/>
      <c r="I18" s="262"/>
      <c r="J18" s="265"/>
    </row>
    <row r="19" spans="1:10" x14ac:dyDescent="0.25">
      <c r="A19" s="254"/>
      <c r="B19" s="255"/>
      <c r="C19" s="257" t="s">
        <v>703</v>
      </c>
      <c r="D19" s="266"/>
      <c r="E19" s="260"/>
      <c r="F19" s="267"/>
      <c r="G19" s="255"/>
      <c r="H19" s="257"/>
      <c r="I19" s="262"/>
      <c r="J19" s="265"/>
    </row>
    <row r="20" spans="1:10" x14ac:dyDescent="0.25">
      <c r="A20" s="254"/>
      <c r="B20" s="255"/>
      <c r="C20" s="257"/>
      <c r="D20" s="262"/>
      <c r="E20" s="260"/>
      <c r="F20" s="256"/>
      <c r="G20" s="255"/>
      <c r="H20" s="257"/>
      <c r="I20" s="262"/>
      <c r="J20" s="265"/>
    </row>
    <row r="21" spans="1:10" x14ac:dyDescent="0.25">
      <c r="A21" s="254"/>
      <c r="B21" s="255"/>
      <c r="C21" s="257"/>
      <c r="D21" s="262"/>
      <c r="E21" s="260"/>
      <c r="F21" s="256"/>
      <c r="G21" s="255"/>
      <c r="H21" s="257"/>
      <c r="I21" s="262"/>
      <c r="J21" s="265"/>
    </row>
    <row r="22" spans="1:10" x14ac:dyDescent="0.25">
      <c r="A22" s="254"/>
      <c r="B22" s="255"/>
      <c r="C22" s="257"/>
      <c r="D22" s="262"/>
      <c r="E22" s="260"/>
      <c r="F22" s="256"/>
      <c r="G22" s="255"/>
      <c r="H22" s="257"/>
      <c r="I22" s="262"/>
      <c r="J22" s="265"/>
    </row>
    <row r="23" spans="1:10" x14ac:dyDescent="0.25">
      <c r="A23" s="268">
        <f>F10</f>
        <v>43404</v>
      </c>
      <c r="B23" s="255"/>
      <c r="C23" s="257"/>
      <c r="D23" s="269">
        <f>SUM(D17:D21)-SUM(E17:E22)</f>
        <v>7422186</v>
      </c>
      <c r="E23" s="260"/>
      <c r="F23" s="270">
        <f>F10</f>
        <v>43404</v>
      </c>
      <c r="G23" s="255"/>
      <c r="H23" s="257"/>
      <c r="I23" s="271"/>
      <c r="J23" s="269">
        <f>SUM(J17:J22)-SUM(I18:I22)</f>
        <v>7422186</v>
      </c>
    </row>
    <row r="24" spans="1:10" ht="15.75" thickBot="1" x14ac:dyDescent="0.3">
      <c r="A24" s="272"/>
      <c r="B24" s="273"/>
      <c r="C24" s="274"/>
      <c r="D24" s="273"/>
      <c r="E24" s="275"/>
      <c r="F24" s="276"/>
      <c r="G24" s="273"/>
      <c r="H24" s="274"/>
      <c r="I24" s="273"/>
      <c r="J24" s="277"/>
    </row>
    <row r="25" spans="1:10" x14ac:dyDescent="0.25">
      <c r="A25" s="205"/>
      <c r="B25" s="205"/>
      <c r="C25" s="205"/>
      <c r="D25" s="205"/>
      <c r="E25" s="327">
        <f>J23-D23</f>
        <v>0</v>
      </c>
      <c r="F25" s="328"/>
      <c r="G25" s="205"/>
      <c r="H25" s="205"/>
      <c r="I25" s="205"/>
      <c r="J25" s="205"/>
    </row>
    <row r="26" spans="1:10" ht="15.75" x14ac:dyDescent="0.25">
      <c r="A26" s="231"/>
      <c r="B26" s="232"/>
      <c r="C26" s="209" t="s">
        <v>704</v>
      </c>
      <c r="D26" s="278"/>
      <c r="E26" s="278"/>
      <c r="F26" s="209"/>
      <c r="G26" s="278"/>
      <c r="H26" s="209" t="s">
        <v>705</v>
      </c>
      <c r="I26" s="231"/>
      <c r="J26" s="228"/>
    </row>
    <row r="27" spans="1:10" ht="15.75" x14ac:dyDescent="0.25">
      <c r="A27" s="231"/>
      <c r="B27" s="232"/>
      <c r="C27" s="232"/>
      <c r="D27" s="231"/>
      <c r="E27" s="231"/>
      <c r="F27" s="232"/>
      <c r="G27" s="231"/>
      <c r="H27" s="232"/>
      <c r="I27" s="231"/>
      <c r="J27" s="231"/>
    </row>
    <row r="28" spans="1:10" x14ac:dyDescent="0.25">
      <c r="A28" s="205"/>
      <c r="B28" s="205"/>
      <c r="C28" s="205"/>
      <c r="D28" s="205"/>
      <c r="E28" s="205"/>
      <c r="F28" s="205"/>
      <c r="G28" s="205"/>
      <c r="H28" s="205"/>
      <c r="I28" s="205"/>
      <c r="J28" s="205"/>
    </row>
    <row r="29" spans="1:10" x14ac:dyDescent="0.25">
      <c r="A29" s="205"/>
      <c r="B29" s="205"/>
      <c r="C29" s="205"/>
      <c r="D29" s="205"/>
      <c r="E29" s="205"/>
      <c r="F29" s="205"/>
      <c r="G29" s="205"/>
      <c r="H29" s="205"/>
      <c r="I29" s="205"/>
      <c r="J29" s="205"/>
    </row>
    <row r="30" spans="1:10" x14ac:dyDescent="0.25">
      <c r="A30" s="234"/>
      <c r="B30" s="234"/>
      <c r="C30" s="234" t="s">
        <v>683</v>
      </c>
      <c r="D30" s="234"/>
      <c r="E30" s="234"/>
      <c r="F30" s="234"/>
      <c r="G30" s="234"/>
      <c r="H30" s="234" t="s">
        <v>706</v>
      </c>
      <c r="I30" s="234"/>
      <c r="J30" s="234"/>
    </row>
    <row r="31" spans="1:10" x14ac:dyDescent="0.25">
      <c r="A31" s="234"/>
      <c r="B31" s="234"/>
      <c r="C31" s="279" t="s">
        <v>707</v>
      </c>
      <c r="D31" s="234"/>
      <c r="E31" s="234"/>
      <c r="F31" s="234"/>
      <c r="G31" s="234"/>
      <c r="H31" s="279" t="s">
        <v>707</v>
      </c>
      <c r="I31" s="234"/>
      <c r="J31" s="234"/>
    </row>
  </sheetData>
  <mergeCells count="10">
    <mergeCell ref="A10:E10"/>
    <mergeCell ref="A13:E13"/>
    <mergeCell ref="F13:J13"/>
    <mergeCell ref="E25:F25"/>
    <mergeCell ref="A1:J1"/>
    <mergeCell ref="H6:J6"/>
    <mergeCell ref="I7:J7"/>
    <mergeCell ref="I8:J8"/>
    <mergeCell ref="A9:G9"/>
    <mergeCell ref="I9:J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M13" sqref="M13"/>
    </sheetView>
  </sheetViews>
  <sheetFormatPr baseColWidth="10" defaultRowHeight="15" x14ac:dyDescent="0.25"/>
  <sheetData>
    <row r="1" spans="1:10" x14ac:dyDescent="0.25">
      <c r="A1" s="319" t="s">
        <v>662</v>
      </c>
      <c r="B1" s="319"/>
      <c r="C1" s="319"/>
      <c r="D1" s="319"/>
      <c r="E1" s="319"/>
      <c r="F1" s="319"/>
      <c r="G1" s="319"/>
      <c r="H1" s="319"/>
      <c r="I1" s="319"/>
      <c r="J1" s="319"/>
    </row>
    <row r="2" spans="1:10" x14ac:dyDescent="0.25">
      <c r="A2" s="236"/>
      <c r="B2" s="236"/>
      <c r="C2" s="236"/>
      <c r="D2" s="236"/>
      <c r="E2" s="236"/>
      <c r="F2" s="236"/>
      <c r="G2" s="236"/>
      <c r="H2" s="236"/>
      <c r="I2" s="236"/>
      <c r="J2" s="236"/>
    </row>
    <row r="3" spans="1:10" ht="15.75" x14ac:dyDescent="0.25">
      <c r="A3" s="237" t="s">
        <v>663</v>
      </c>
      <c r="B3" s="205"/>
      <c r="C3" s="205"/>
      <c r="D3" s="205"/>
      <c r="E3" s="205"/>
      <c r="F3" s="205"/>
      <c r="G3" s="205"/>
      <c r="H3" s="205"/>
      <c r="I3" s="205"/>
      <c r="J3" s="205"/>
    </row>
    <row r="4" spans="1:10" ht="15.75" x14ac:dyDescent="0.25">
      <c r="A4" s="229" t="s">
        <v>0</v>
      </c>
      <c r="B4" s="232"/>
      <c r="C4" s="232"/>
      <c r="D4" s="238"/>
      <c r="E4" s="232"/>
      <c r="F4" s="232"/>
      <c r="G4" s="232"/>
      <c r="H4" s="205"/>
      <c r="I4" s="205"/>
      <c r="J4" s="205"/>
    </row>
    <row r="5" spans="1:10" ht="15.75" x14ac:dyDescent="0.25">
      <c r="A5" s="231"/>
      <c r="B5" s="232"/>
      <c r="C5" s="232"/>
      <c r="D5" s="232"/>
      <c r="E5" s="232"/>
      <c r="F5" s="232"/>
      <c r="G5" s="232"/>
      <c r="H5" s="280" t="s">
        <v>685</v>
      </c>
      <c r="I5" s="281"/>
      <c r="J5" s="282"/>
    </row>
    <row r="6" spans="1:10" ht="15.75" x14ac:dyDescent="0.25">
      <c r="A6" s="232"/>
      <c r="B6" s="232"/>
      <c r="C6" s="232"/>
      <c r="D6" s="232"/>
      <c r="E6" s="232"/>
      <c r="F6" s="232"/>
      <c r="G6" s="232"/>
      <c r="H6" s="239" t="s">
        <v>686</v>
      </c>
      <c r="I6" s="283" t="s">
        <v>687</v>
      </c>
      <c r="J6" s="284"/>
    </row>
    <row r="7" spans="1:10" x14ac:dyDescent="0.25">
      <c r="H7" s="239" t="s">
        <v>688</v>
      </c>
      <c r="I7" s="285" t="s">
        <v>708</v>
      </c>
      <c r="J7" s="286"/>
    </row>
    <row r="8" spans="1:10" ht="15.75" x14ac:dyDescent="0.25">
      <c r="A8" s="232"/>
      <c r="B8" s="232"/>
      <c r="C8" s="232"/>
      <c r="D8" s="232"/>
      <c r="E8" s="232"/>
      <c r="F8" s="232"/>
      <c r="G8" s="232"/>
      <c r="H8" s="240" t="s">
        <v>691</v>
      </c>
      <c r="I8" s="287" t="s">
        <v>709</v>
      </c>
      <c r="J8" s="288"/>
    </row>
    <row r="9" spans="1:10" ht="15.75" x14ac:dyDescent="0.25">
      <c r="A9" s="231"/>
      <c r="B9" s="232"/>
      <c r="C9" s="232"/>
      <c r="D9" s="232"/>
      <c r="E9" s="232"/>
    </row>
    <row r="10" spans="1:10" ht="15.75" x14ac:dyDescent="0.25">
      <c r="A10" s="232"/>
      <c r="B10" s="232"/>
      <c r="C10" s="232"/>
      <c r="D10" s="232"/>
      <c r="E10" s="232"/>
    </row>
    <row r="11" spans="1:10" ht="20.25" x14ac:dyDescent="0.25">
      <c r="A11" s="207" t="s">
        <v>710</v>
      </c>
      <c r="B11" s="232"/>
      <c r="C11" s="232"/>
      <c r="D11" s="232"/>
      <c r="E11" s="232"/>
      <c r="F11" s="232"/>
      <c r="G11" s="232"/>
      <c r="H11" s="289"/>
    </row>
    <row r="12" spans="1:10" ht="15.75" x14ac:dyDescent="0.25">
      <c r="A12" s="338"/>
      <c r="B12" s="338"/>
      <c r="C12" s="338"/>
      <c r="D12" s="338"/>
      <c r="E12" s="338"/>
      <c r="F12" s="290">
        <v>43404</v>
      </c>
      <c r="G12" s="232"/>
      <c r="H12" s="205"/>
      <c r="I12" s="205"/>
      <c r="J12" s="205"/>
    </row>
    <row r="13" spans="1:10" x14ac:dyDescent="0.25">
      <c r="A13" s="205"/>
      <c r="B13" s="205"/>
      <c r="C13" s="205"/>
      <c r="D13" s="205"/>
      <c r="E13" s="205"/>
      <c r="F13" s="205"/>
      <c r="G13" s="205"/>
      <c r="H13" s="205"/>
      <c r="I13" s="205"/>
      <c r="J13" s="205"/>
    </row>
    <row r="14" spans="1:10" ht="15.75" thickBot="1" x14ac:dyDescent="0.3">
      <c r="A14" s="205"/>
      <c r="B14" s="205"/>
      <c r="C14" s="205"/>
      <c r="D14" s="205"/>
      <c r="E14" s="205"/>
      <c r="F14" s="205"/>
      <c r="G14" s="205"/>
      <c r="H14" s="205"/>
      <c r="I14" s="205"/>
      <c r="J14" s="205"/>
    </row>
    <row r="15" spans="1:10" ht="15.75" thickBot="1" x14ac:dyDescent="0.3">
      <c r="A15" s="322" t="s">
        <v>694</v>
      </c>
      <c r="B15" s="323"/>
      <c r="C15" s="323"/>
      <c r="D15" s="323"/>
      <c r="E15" s="324"/>
      <c r="F15" s="325" t="s">
        <v>685</v>
      </c>
      <c r="G15" s="323"/>
      <c r="H15" s="323"/>
      <c r="I15" s="323"/>
      <c r="J15" s="326"/>
    </row>
    <row r="16" spans="1:10" ht="15.75" thickTop="1" x14ac:dyDescent="0.25">
      <c r="A16" s="242"/>
      <c r="B16" s="243"/>
      <c r="C16" s="243"/>
      <c r="D16" s="243"/>
      <c r="E16" s="244"/>
      <c r="F16" s="245"/>
      <c r="G16" s="243" t="s">
        <v>186</v>
      </c>
      <c r="H16" s="243" t="s">
        <v>186</v>
      </c>
      <c r="I16" s="243" t="s">
        <v>186</v>
      </c>
      <c r="J16" s="246" t="s">
        <v>186</v>
      </c>
    </row>
    <row r="17" spans="1:10" ht="15.75" thickBot="1" x14ac:dyDescent="0.3">
      <c r="A17" s="247" t="s">
        <v>278</v>
      </c>
      <c r="B17" s="248" t="s">
        <v>695</v>
      </c>
      <c r="C17" s="249" t="s">
        <v>696</v>
      </c>
      <c r="D17" s="250" t="s">
        <v>697</v>
      </c>
      <c r="E17" s="251" t="s">
        <v>698</v>
      </c>
      <c r="F17" s="252" t="s">
        <v>278</v>
      </c>
      <c r="G17" s="248" t="s">
        <v>695</v>
      </c>
      <c r="H17" s="249" t="s">
        <v>696</v>
      </c>
      <c r="I17" s="248" t="s">
        <v>697</v>
      </c>
      <c r="J17" s="253" t="s">
        <v>698</v>
      </c>
    </row>
    <row r="18" spans="1:10" ht="15.75" thickTop="1" x14ac:dyDescent="0.25">
      <c r="A18" s="254"/>
      <c r="B18" s="255"/>
      <c r="C18" s="243"/>
      <c r="D18" s="255"/>
      <c r="E18" s="244"/>
      <c r="F18" s="256"/>
      <c r="G18" s="255"/>
      <c r="H18" s="257"/>
      <c r="I18" s="255"/>
      <c r="J18" s="291"/>
    </row>
    <row r="19" spans="1:10" x14ac:dyDescent="0.25">
      <c r="A19" s="292">
        <f>F12</f>
        <v>43404</v>
      </c>
      <c r="B19" s="293"/>
      <c r="C19" s="257" t="s">
        <v>699</v>
      </c>
      <c r="D19" s="294">
        <v>9937.49</v>
      </c>
      <c r="E19" s="295"/>
      <c r="F19" s="296">
        <f>F12</f>
        <v>43404</v>
      </c>
      <c r="G19" s="293"/>
      <c r="H19" s="257" t="s">
        <v>700</v>
      </c>
      <c r="I19" s="297"/>
      <c r="J19" s="294">
        <v>9937.49</v>
      </c>
    </row>
    <row r="20" spans="1:10" x14ac:dyDescent="0.25">
      <c r="A20" s="298"/>
      <c r="B20" s="293"/>
      <c r="C20" s="257"/>
      <c r="D20" s="264"/>
      <c r="E20" s="295"/>
      <c r="F20" s="299"/>
      <c r="G20" s="293"/>
      <c r="H20" s="257"/>
      <c r="I20" s="297"/>
      <c r="J20" s="300"/>
    </row>
    <row r="21" spans="1:10" x14ac:dyDescent="0.25">
      <c r="A21" s="298"/>
      <c r="B21" s="293"/>
      <c r="C21" s="257"/>
      <c r="D21" s="266"/>
      <c r="E21" s="295"/>
      <c r="F21" s="301"/>
      <c r="G21" s="293"/>
      <c r="H21" s="257"/>
      <c r="I21" s="297"/>
      <c r="J21" s="300"/>
    </row>
    <row r="22" spans="1:10" x14ac:dyDescent="0.25">
      <c r="A22" s="298"/>
      <c r="B22" s="293"/>
      <c r="C22" s="257"/>
      <c r="D22" s="297"/>
      <c r="E22" s="295"/>
      <c r="F22" s="299"/>
      <c r="G22" s="293"/>
      <c r="H22" s="257"/>
      <c r="I22" s="297"/>
      <c r="J22" s="300"/>
    </row>
    <row r="23" spans="1:10" x14ac:dyDescent="0.25">
      <c r="A23" s="298"/>
      <c r="B23" s="293"/>
      <c r="C23" s="257"/>
      <c r="D23" s="297"/>
      <c r="E23" s="295"/>
      <c r="F23" s="299"/>
      <c r="G23" s="293"/>
      <c r="H23" s="257"/>
      <c r="I23" s="297"/>
      <c r="J23" s="300"/>
    </row>
    <row r="24" spans="1:10" x14ac:dyDescent="0.25">
      <c r="A24" s="298"/>
      <c r="B24" s="293"/>
      <c r="C24" s="257"/>
      <c r="D24" s="297"/>
      <c r="E24" s="295"/>
      <c r="F24" s="299"/>
      <c r="G24" s="293"/>
      <c r="H24" s="257"/>
      <c r="I24" s="297"/>
      <c r="J24" s="300"/>
    </row>
    <row r="25" spans="1:10" x14ac:dyDescent="0.25">
      <c r="A25" s="302">
        <f>F12</f>
        <v>43404</v>
      </c>
      <c r="B25" s="293"/>
      <c r="C25" s="257"/>
      <c r="D25" s="303">
        <f>SUM(D19:D23)-SUM(E19:E24)</f>
        <v>9937.49</v>
      </c>
      <c r="E25" s="295"/>
      <c r="F25" s="304">
        <f>F12</f>
        <v>43404</v>
      </c>
      <c r="G25" s="293"/>
      <c r="H25" s="257"/>
      <c r="I25" s="305"/>
      <c r="J25" s="303">
        <f>SUM(J19:J24)-SUM(I20:I24)</f>
        <v>9937.49</v>
      </c>
    </row>
    <row r="26" spans="1:10" ht="15.75" thickBot="1" x14ac:dyDescent="0.3">
      <c r="A26" s="306"/>
      <c r="B26" s="307"/>
      <c r="C26" s="274"/>
      <c r="D26" s="307"/>
      <c r="E26" s="308"/>
      <c r="F26" s="309"/>
      <c r="G26" s="307"/>
      <c r="H26" s="274"/>
      <c r="I26" s="307"/>
      <c r="J26" s="310"/>
    </row>
    <row r="27" spans="1:10" x14ac:dyDescent="0.25">
      <c r="A27" s="205"/>
      <c r="B27" s="205"/>
      <c r="C27" s="205"/>
      <c r="D27" s="205"/>
      <c r="E27" s="327">
        <f>J25-D25</f>
        <v>0</v>
      </c>
      <c r="F27" s="328"/>
      <c r="G27" s="205"/>
      <c r="H27" s="205"/>
      <c r="I27" s="205"/>
      <c r="J27" s="205"/>
    </row>
    <row r="28" spans="1:10" ht="15.75" x14ac:dyDescent="0.25">
      <c r="A28" s="231"/>
      <c r="B28" s="232"/>
      <c r="C28" s="232" t="s">
        <v>704</v>
      </c>
      <c r="D28" s="231"/>
      <c r="E28" s="231"/>
      <c r="F28" s="232"/>
      <c r="G28" s="231"/>
      <c r="H28" s="232" t="s">
        <v>705</v>
      </c>
      <c r="I28" s="231"/>
      <c r="J28" s="228"/>
    </row>
    <row r="29" spans="1:10" ht="15.75" x14ac:dyDescent="0.25">
      <c r="A29" s="231"/>
      <c r="B29" s="232"/>
      <c r="C29" s="232"/>
      <c r="D29" s="231"/>
      <c r="E29" s="231"/>
      <c r="F29" s="232"/>
      <c r="G29" s="231"/>
      <c r="H29" s="232"/>
      <c r="I29" s="231"/>
      <c r="J29" s="231"/>
    </row>
    <row r="30" spans="1:10" x14ac:dyDescent="0.25">
      <c r="A30" s="205"/>
      <c r="B30" s="205"/>
      <c r="C30" s="205"/>
      <c r="D30" s="205"/>
      <c r="E30" s="205"/>
      <c r="F30" s="205"/>
      <c r="G30" s="205"/>
      <c r="H30" s="205"/>
      <c r="I30" s="205"/>
      <c r="J30" s="205"/>
    </row>
    <row r="31" spans="1:10" x14ac:dyDescent="0.25">
      <c r="A31" s="234"/>
      <c r="B31" s="234"/>
      <c r="C31" s="234" t="s">
        <v>683</v>
      </c>
      <c r="D31" s="234"/>
      <c r="E31" s="234"/>
      <c r="F31" s="234"/>
      <c r="G31" s="234"/>
      <c r="H31" s="234" t="s">
        <v>711</v>
      </c>
      <c r="I31" s="234"/>
      <c r="J31" s="234"/>
    </row>
    <row r="32" spans="1:10" x14ac:dyDescent="0.25">
      <c r="A32" s="234"/>
      <c r="B32" s="234"/>
      <c r="C32" s="279" t="s">
        <v>707</v>
      </c>
      <c r="D32" s="234"/>
      <c r="E32" s="234"/>
      <c r="F32" s="234"/>
      <c r="G32" s="234"/>
      <c r="H32" s="279" t="s">
        <v>707</v>
      </c>
      <c r="I32" s="234"/>
      <c r="J32" s="234"/>
    </row>
  </sheetData>
  <mergeCells count="5">
    <mergeCell ref="A1:J1"/>
    <mergeCell ref="A12:E12"/>
    <mergeCell ref="A15:E15"/>
    <mergeCell ref="F15:J15"/>
    <mergeCell ref="E27:F2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7"/>
  <sheetViews>
    <sheetView topLeftCell="A2" zoomScaleNormal="100" workbookViewId="0">
      <selection activeCell="G140" sqref="G140"/>
    </sheetView>
  </sheetViews>
  <sheetFormatPr baseColWidth="10" defaultRowHeight="15" x14ac:dyDescent="0.25"/>
  <cols>
    <col min="1" max="1" width="5.7109375" customWidth="1"/>
    <col min="2" max="2" width="10.42578125" customWidth="1"/>
    <col min="3" max="3" width="7.28515625" customWidth="1"/>
    <col min="4" max="4" width="52.85546875" customWidth="1"/>
    <col min="5" max="5" width="20.7109375" customWidth="1"/>
    <col min="6" max="6" width="16.42578125" customWidth="1"/>
    <col min="7" max="7" width="17.85546875" customWidth="1"/>
    <col min="9" max="9" width="12.85546875" bestFit="1" customWidth="1"/>
    <col min="10" max="10" width="15.28515625" bestFit="1" customWidth="1"/>
  </cols>
  <sheetData>
    <row r="1" spans="1:10" x14ac:dyDescent="0.25">
      <c r="B1" s="1" t="s">
        <v>0</v>
      </c>
      <c r="C1" s="1"/>
      <c r="D1" s="2"/>
      <c r="E1" s="3"/>
      <c r="F1" s="3"/>
    </row>
    <row r="2" spans="1:10" x14ac:dyDescent="0.25">
      <c r="B2" s="2"/>
      <c r="C2" s="2"/>
      <c r="D2" s="2"/>
      <c r="E2" s="3"/>
      <c r="F2" s="3"/>
    </row>
    <row r="3" spans="1:10" x14ac:dyDescent="0.25">
      <c r="B3" s="1" t="s">
        <v>46</v>
      </c>
      <c r="C3" s="1"/>
      <c r="D3" s="2"/>
      <c r="E3" s="3"/>
      <c r="F3" s="3"/>
    </row>
    <row r="4" spans="1:10" x14ac:dyDescent="0.25">
      <c r="B4" s="2"/>
      <c r="C4" s="2"/>
      <c r="D4" s="2"/>
      <c r="E4" s="3"/>
      <c r="F4" s="3"/>
    </row>
    <row r="5" spans="1:10" x14ac:dyDescent="0.25">
      <c r="A5" s="316" t="s">
        <v>27</v>
      </c>
      <c r="B5" s="42"/>
      <c r="C5" s="43"/>
      <c r="D5" s="43"/>
      <c r="E5" s="44"/>
      <c r="F5" s="45"/>
      <c r="G5" s="316" t="s">
        <v>1</v>
      </c>
    </row>
    <row r="6" spans="1:10" x14ac:dyDescent="0.25">
      <c r="A6" s="317"/>
      <c r="B6" s="46" t="s">
        <v>2</v>
      </c>
      <c r="C6" s="47" t="s">
        <v>28</v>
      </c>
      <c r="D6" s="47" t="s">
        <v>3</v>
      </c>
      <c r="E6" s="48" t="s">
        <v>4</v>
      </c>
      <c r="F6" s="49" t="s">
        <v>5</v>
      </c>
      <c r="G6" s="318"/>
    </row>
    <row r="7" spans="1:10" ht="15.75" x14ac:dyDescent="0.25">
      <c r="A7" s="69"/>
      <c r="B7" s="50"/>
      <c r="C7" s="50"/>
      <c r="D7" s="51" t="s">
        <v>47</v>
      </c>
      <c r="E7" s="128">
        <v>11006522</v>
      </c>
      <c r="F7" s="52"/>
      <c r="G7" s="53"/>
    </row>
    <row r="8" spans="1:10" x14ac:dyDescent="0.25">
      <c r="A8" s="70">
        <v>1804</v>
      </c>
      <c r="B8" s="55">
        <v>43374</v>
      </c>
      <c r="C8" s="56" t="s">
        <v>37</v>
      </c>
      <c r="D8" s="56" t="s">
        <v>49</v>
      </c>
      <c r="E8" s="57"/>
      <c r="F8" s="57">
        <v>5376500</v>
      </c>
      <c r="G8" s="54" t="s">
        <v>48</v>
      </c>
    </row>
    <row r="9" spans="1:10" x14ac:dyDescent="0.25">
      <c r="A9" s="70">
        <v>1805</v>
      </c>
      <c r="B9" s="55">
        <v>43374</v>
      </c>
      <c r="C9" s="56" t="s">
        <v>32</v>
      </c>
      <c r="D9" s="56" t="s">
        <v>50</v>
      </c>
      <c r="E9" s="57"/>
      <c r="F9" s="57">
        <v>656000</v>
      </c>
      <c r="G9" s="54" t="s">
        <v>51</v>
      </c>
    </row>
    <row r="10" spans="1:10" x14ac:dyDescent="0.25">
      <c r="A10" s="70">
        <v>1806</v>
      </c>
      <c r="B10" s="55">
        <v>43374</v>
      </c>
      <c r="C10" s="56" t="s">
        <v>32</v>
      </c>
      <c r="D10" s="56" t="s">
        <v>185</v>
      </c>
      <c r="E10" s="57"/>
      <c r="F10" s="57">
        <v>250000</v>
      </c>
      <c r="G10" s="54" t="s">
        <v>52</v>
      </c>
    </row>
    <row r="11" spans="1:10" x14ac:dyDescent="0.25">
      <c r="A11" s="70">
        <v>1807</v>
      </c>
      <c r="B11" s="55">
        <v>43374</v>
      </c>
      <c r="C11" s="56" t="s">
        <v>45</v>
      </c>
      <c r="D11" s="56" t="s">
        <v>187</v>
      </c>
      <c r="E11" s="57" t="s">
        <v>186</v>
      </c>
      <c r="F11" s="57">
        <v>20000</v>
      </c>
      <c r="G11" s="54" t="s">
        <v>53</v>
      </c>
    </row>
    <row r="12" spans="1:10" x14ac:dyDescent="0.25">
      <c r="A12" s="70">
        <v>1808</v>
      </c>
      <c r="B12" s="55">
        <v>43374</v>
      </c>
      <c r="C12" s="56" t="s">
        <v>38</v>
      </c>
      <c r="D12" s="56" t="s">
        <v>188</v>
      </c>
      <c r="E12" s="57"/>
      <c r="F12" s="57">
        <v>55000</v>
      </c>
      <c r="G12" s="54" t="s">
        <v>54</v>
      </c>
    </row>
    <row r="13" spans="1:10" x14ac:dyDescent="0.25">
      <c r="A13" s="70">
        <v>1809</v>
      </c>
      <c r="B13" s="55">
        <v>43374</v>
      </c>
      <c r="C13" s="56" t="s">
        <v>38</v>
      </c>
      <c r="D13" s="56" t="s">
        <v>189</v>
      </c>
      <c r="E13" s="57"/>
      <c r="F13" s="57">
        <v>30000</v>
      </c>
      <c r="G13" s="54" t="s">
        <v>55</v>
      </c>
      <c r="I13" t="s">
        <v>713</v>
      </c>
    </row>
    <row r="14" spans="1:10" x14ac:dyDescent="0.25">
      <c r="A14" s="70">
        <v>1810</v>
      </c>
      <c r="B14" s="55">
        <v>43374</v>
      </c>
      <c r="C14" s="56" t="s">
        <v>31</v>
      </c>
      <c r="D14" s="56" t="s">
        <v>190</v>
      </c>
      <c r="E14" s="57"/>
      <c r="F14" s="57">
        <v>70000</v>
      </c>
      <c r="G14" s="54" t="s">
        <v>56</v>
      </c>
    </row>
    <row r="15" spans="1:10" x14ac:dyDescent="0.25">
      <c r="A15" s="70">
        <v>1811</v>
      </c>
      <c r="B15" s="55">
        <v>43374</v>
      </c>
      <c r="C15" s="58" t="s">
        <v>32</v>
      </c>
      <c r="D15" s="56" t="s">
        <v>42</v>
      </c>
      <c r="E15" s="57"/>
      <c r="F15" s="57">
        <v>70000</v>
      </c>
      <c r="G15" s="54" t="s">
        <v>57</v>
      </c>
    </row>
    <row r="16" spans="1:10" x14ac:dyDescent="0.25">
      <c r="A16" s="70">
        <v>1812</v>
      </c>
      <c r="B16" s="55">
        <v>43374</v>
      </c>
      <c r="C16" s="58" t="s">
        <v>29</v>
      </c>
      <c r="D16" s="56" t="s">
        <v>191</v>
      </c>
      <c r="E16" s="57"/>
      <c r="F16" s="57">
        <v>38000</v>
      </c>
      <c r="G16" s="54" t="s">
        <v>58</v>
      </c>
      <c r="H16" s="40"/>
      <c r="J16" s="38"/>
    </row>
    <row r="17" spans="1:10" x14ac:dyDescent="0.25">
      <c r="A17" s="70">
        <v>1813</v>
      </c>
      <c r="B17" s="55">
        <v>43374</v>
      </c>
      <c r="C17" s="58" t="s">
        <v>30</v>
      </c>
      <c r="D17" s="56" t="s">
        <v>186</v>
      </c>
      <c r="E17" s="57"/>
      <c r="F17" s="57">
        <v>12500</v>
      </c>
      <c r="G17" s="54" t="s">
        <v>59</v>
      </c>
      <c r="H17" s="40"/>
      <c r="J17" s="37"/>
    </row>
    <row r="18" spans="1:10" x14ac:dyDescent="0.25">
      <c r="A18" s="70">
        <v>1814</v>
      </c>
      <c r="B18" s="55">
        <v>43374</v>
      </c>
      <c r="C18" s="58" t="s">
        <v>30</v>
      </c>
      <c r="D18" s="59" t="s">
        <v>193</v>
      </c>
      <c r="E18" s="57"/>
      <c r="F18" s="57">
        <v>10000</v>
      </c>
      <c r="G18" s="54" t="s">
        <v>60</v>
      </c>
      <c r="J18" s="37"/>
    </row>
    <row r="19" spans="1:10" x14ac:dyDescent="0.25">
      <c r="A19" s="70">
        <v>1815</v>
      </c>
      <c r="B19" s="55">
        <v>43374</v>
      </c>
      <c r="C19" s="58" t="s">
        <v>34</v>
      </c>
      <c r="D19" s="59" t="s">
        <v>41</v>
      </c>
      <c r="E19" s="60"/>
      <c r="F19" s="57">
        <v>19500</v>
      </c>
      <c r="G19" s="54" t="s">
        <v>61</v>
      </c>
      <c r="J19" s="37"/>
    </row>
    <row r="20" spans="1:10" x14ac:dyDescent="0.25">
      <c r="A20" s="70">
        <v>1816</v>
      </c>
      <c r="B20" s="55">
        <v>43374</v>
      </c>
      <c r="C20" s="58" t="s">
        <v>36</v>
      </c>
      <c r="D20" s="59" t="s">
        <v>194</v>
      </c>
      <c r="E20" s="57"/>
      <c r="F20" s="57">
        <v>76000</v>
      </c>
      <c r="G20" s="54" t="s">
        <v>62</v>
      </c>
      <c r="J20" s="37"/>
    </row>
    <row r="21" spans="1:10" x14ac:dyDescent="0.25">
      <c r="A21" s="70">
        <v>1817</v>
      </c>
      <c r="B21" s="55">
        <v>43374</v>
      </c>
      <c r="C21" s="58" t="s">
        <v>33</v>
      </c>
      <c r="D21" s="59" t="s">
        <v>195</v>
      </c>
      <c r="E21" s="60"/>
      <c r="F21" s="57">
        <v>68000</v>
      </c>
      <c r="G21" s="54" t="s">
        <v>63</v>
      </c>
      <c r="J21" s="37"/>
    </row>
    <row r="22" spans="1:10" x14ac:dyDescent="0.25">
      <c r="A22" s="70">
        <v>1818</v>
      </c>
      <c r="B22" s="55">
        <v>43374</v>
      </c>
      <c r="C22" s="58" t="s">
        <v>33</v>
      </c>
      <c r="D22" s="59" t="s">
        <v>196</v>
      </c>
      <c r="E22" s="57"/>
      <c r="F22" s="57">
        <v>440000</v>
      </c>
      <c r="G22" s="54" t="s">
        <v>64</v>
      </c>
      <c r="J22" s="39"/>
    </row>
    <row r="23" spans="1:10" x14ac:dyDescent="0.25">
      <c r="A23" s="70">
        <v>1819</v>
      </c>
      <c r="B23" s="55">
        <v>43374</v>
      </c>
      <c r="C23" s="58" t="s">
        <v>45</v>
      </c>
      <c r="D23" s="56" t="s">
        <v>197</v>
      </c>
      <c r="E23" s="57"/>
      <c r="F23" s="61">
        <v>2398550</v>
      </c>
      <c r="G23" s="54" t="s">
        <v>65</v>
      </c>
      <c r="J23" s="37"/>
    </row>
    <row r="24" spans="1:10" x14ac:dyDescent="0.25">
      <c r="A24" s="121">
        <v>1820</v>
      </c>
      <c r="B24" s="71">
        <v>43374</v>
      </c>
      <c r="C24" s="72" t="s">
        <v>32</v>
      </c>
      <c r="D24" s="129" t="s">
        <v>198</v>
      </c>
      <c r="E24" s="130">
        <v>8000000</v>
      </c>
      <c r="F24" s="75"/>
      <c r="G24" s="73" t="s">
        <v>66</v>
      </c>
      <c r="J24" s="35"/>
    </row>
    <row r="25" spans="1:10" x14ac:dyDescent="0.25">
      <c r="A25" s="70">
        <v>1821</v>
      </c>
      <c r="B25" s="55">
        <v>43374</v>
      </c>
      <c r="C25" s="58" t="s">
        <v>199</v>
      </c>
      <c r="D25" s="56" t="s">
        <v>200</v>
      </c>
      <c r="E25" s="57"/>
      <c r="F25" s="61">
        <v>400000</v>
      </c>
      <c r="G25" s="54" t="s">
        <v>67</v>
      </c>
    </row>
    <row r="26" spans="1:10" x14ac:dyDescent="0.25">
      <c r="A26" s="70">
        <v>1822</v>
      </c>
      <c r="B26" s="55">
        <v>43374</v>
      </c>
      <c r="C26" s="58" t="s">
        <v>33</v>
      </c>
      <c r="D26" s="56" t="s">
        <v>201</v>
      </c>
      <c r="E26" s="57"/>
      <c r="F26" s="57">
        <v>75000</v>
      </c>
      <c r="G26" s="54" t="s">
        <v>68</v>
      </c>
    </row>
    <row r="27" spans="1:10" x14ac:dyDescent="0.25">
      <c r="A27" s="70">
        <v>1823</v>
      </c>
      <c r="B27" s="55">
        <v>43374</v>
      </c>
      <c r="C27" s="58" t="s">
        <v>30</v>
      </c>
      <c r="D27" s="56" t="s">
        <v>449</v>
      </c>
      <c r="E27" s="57"/>
      <c r="F27" s="57">
        <v>68000</v>
      </c>
      <c r="G27" s="54" t="s">
        <v>69</v>
      </c>
    </row>
    <row r="28" spans="1:10" x14ac:dyDescent="0.25">
      <c r="A28" s="70">
        <v>1824</v>
      </c>
      <c r="B28" s="55">
        <v>43374</v>
      </c>
      <c r="C28" s="58" t="s">
        <v>29</v>
      </c>
      <c r="D28" s="56" t="s">
        <v>202</v>
      </c>
      <c r="E28" s="57"/>
      <c r="F28" s="57">
        <v>108000</v>
      </c>
      <c r="G28" s="54" t="s">
        <v>70</v>
      </c>
    </row>
    <row r="29" spans="1:10" x14ac:dyDescent="0.25">
      <c r="A29" s="70">
        <v>1825</v>
      </c>
      <c r="B29" s="55">
        <v>43374</v>
      </c>
      <c r="C29" s="76" t="s">
        <v>31</v>
      </c>
      <c r="D29" s="77" t="s">
        <v>207</v>
      </c>
      <c r="F29" s="78">
        <v>290000</v>
      </c>
      <c r="G29" s="54" t="s">
        <v>71</v>
      </c>
    </row>
    <row r="30" spans="1:10" x14ac:dyDescent="0.25">
      <c r="A30" s="70">
        <v>1826</v>
      </c>
      <c r="B30" s="55">
        <v>43374</v>
      </c>
      <c r="C30" s="58" t="s">
        <v>34</v>
      </c>
      <c r="D30" s="56" t="s">
        <v>203</v>
      </c>
      <c r="E30" s="57"/>
      <c r="F30" s="61">
        <v>100000</v>
      </c>
      <c r="G30" s="54" t="s">
        <v>72</v>
      </c>
    </row>
    <row r="31" spans="1:10" x14ac:dyDescent="0.25">
      <c r="A31" s="70">
        <v>1827</v>
      </c>
      <c r="B31" s="55">
        <v>43374</v>
      </c>
      <c r="C31" s="58" t="s">
        <v>32</v>
      </c>
      <c r="D31" s="56" t="s">
        <v>204</v>
      </c>
      <c r="E31" s="57"/>
      <c r="F31" s="61">
        <v>140000</v>
      </c>
      <c r="G31" s="54" t="s">
        <v>73</v>
      </c>
    </row>
    <row r="32" spans="1:10" x14ac:dyDescent="0.25">
      <c r="A32" s="70">
        <v>1828</v>
      </c>
      <c r="B32" s="55">
        <v>43375</v>
      </c>
      <c r="C32" s="58" t="s">
        <v>199</v>
      </c>
      <c r="D32" s="56" t="s">
        <v>206</v>
      </c>
      <c r="E32" s="57"/>
      <c r="F32" s="61">
        <v>200000</v>
      </c>
      <c r="G32" s="54" t="s">
        <v>74</v>
      </c>
    </row>
    <row r="33" spans="1:9" x14ac:dyDescent="0.25">
      <c r="A33" s="70">
        <v>1829</v>
      </c>
      <c r="B33" s="55">
        <v>43375</v>
      </c>
      <c r="C33" s="58" t="s">
        <v>32</v>
      </c>
      <c r="D33" s="56" t="s">
        <v>222</v>
      </c>
      <c r="E33" s="57"/>
      <c r="F33" s="61">
        <v>50000</v>
      </c>
      <c r="G33" s="54" t="s">
        <v>75</v>
      </c>
    </row>
    <row r="34" spans="1:9" x14ac:dyDescent="0.25">
      <c r="A34" s="70">
        <v>1830</v>
      </c>
      <c r="B34" s="55">
        <v>43376</v>
      </c>
      <c r="C34" s="58" t="s">
        <v>44</v>
      </c>
      <c r="D34" s="56" t="s">
        <v>205</v>
      </c>
      <c r="E34" s="57"/>
      <c r="F34" s="61">
        <v>70000</v>
      </c>
      <c r="G34" s="54" t="s">
        <v>76</v>
      </c>
      <c r="I34" s="41"/>
    </row>
    <row r="35" spans="1:9" x14ac:dyDescent="0.25">
      <c r="A35" s="70">
        <v>1831</v>
      </c>
      <c r="B35" s="55">
        <v>43376</v>
      </c>
      <c r="C35" s="58" t="s">
        <v>37</v>
      </c>
      <c r="D35" s="56" t="s">
        <v>208</v>
      </c>
      <c r="E35" s="57"/>
      <c r="F35" s="61">
        <v>1846185</v>
      </c>
      <c r="G35" s="54" t="s">
        <v>77</v>
      </c>
    </row>
    <row r="36" spans="1:9" x14ac:dyDescent="0.25">
      <c r="A36" s="70">
        <v>1832</v>
      </c>
      <c r="B36" s="55">
        <v>43376</v>
      </c>
      <c r="C36" s="58" t="s">
        <v>44</v>
      </c>
      <c r="D36" s="56" t="s">
        <v>209</v>
      </c>
      <c r="E36" s="60"/>
      <c r="F36" s="57">
        <v>1200000</v>
      </c>
      <c r="G36" s="54" t="s">
        <v>78</v>
      </c>
      <c r="I36" s="41"/>
    </row>
    <row r="37" spans="1:9" x14ac:dyDescent="0.25">
      <c r="A37" s="70">
        <v>1833</v>
      </c>
      <c r="B37" s="55">
        <v>43376</v>
      </c>
      <c r="C37" s="58" t="s">
        <v>29</v>
      </c>
      <c r="D37" s="56" t="s">
        <v>40</v>
      </c>
      <c r="E37" s="60"/>
      <c r="F37" s="57">
        <v>21500</v>
      </c>
      <c r="G37" s="54" t="s">
        <v>79</v>
      </c>
      <c r="I37" s="36"/>
    </row>
    <row r="38" spans="1:9" x14ac:dyDescent="0.25">
      <c r="A38" s="70">
        <v>1834</v>
      </c>
      <c r="B38" s="55">
        <v>43376</v>
      </c>
      <c r="C38" s="58" t="s">
        <v>34</v>
      </c>
      <c r="D38" s="56" t="s">
        <v>41</v>
      </c>
      <c r="E38" s="60"/>
      <c r="F38" s="57">
        <v>19000</v>
      </c>
      <c r="G38" s="54" t="s">
        <v>80</v>
      </c>
    </row>
    <row r="39" spans="1:9" x14ac:dyDescent="0.25">
      <c r="A39" s="70">
        <v>1835</v>
      </c>
      <c r="B39" s="55">
        <v>43376</v>
      </c>
      <c r="C39" s="58" t="s">
        <v>36</v>
      </c>
      <c r="D39" s="56" t="s">
        <v>210</v>
      </c>
      <c r="E39" s="60"/>
      <c r="F39" s="57">
        <v>21000</v>
      </c>
      <c r="G39" s="54" t="s">
        <v>81</v>
      </c>
    </row>
    <row r="40" spans="1:9" x14ac:dyDescent="0.25">
      <c r="A40" s="70">
        <v>1836</v>
      </c>
      <c r="B40" s="55">
        <v>43376</v>
      </c>
      <c r="C40" s="58" t="s">
        <v>32</v>
      </c>
      <c r="D40" s="56" t="s">
        <v>211</v>
      </c>
      <c r="E40" s="60"/>
      <c r="F40" s="57">
        <v>122500</v>
      </c>
      <c r="G40" s="54" t="s">
        <v>82</v>
      </c>
    </row>
    <row r="41" spans="1:9" x14ac:dyDescent="0.25">
      <c r="A41" s="70">
        <v>1837</v>
      </c>
      <c r="B41" s="55">
        <v>43376</v>
      </c>
      <c r="C41" s="58" t="s">
        <v>30</v>
      </c>
      <c r="D41" s="56" t="s">
        <v>192</v>
      </c>
      <c r="E41" s="60"/>
      <c r="F41" s="57">
        <v>13000</v>
      </c>
      <c r="G41" s="54" t="s">
        <v>83</v>
      </c>
    </row>
    <row r="42" spans="1:9" x14ac:dyDescent="0.25">
      <c r="A42" s="70">
        <v>1838</v>
      </c>
      <c r="B42" s="55">
        <v>43377</v>
      </c>
      <c r="C42" s="58" t="s">
        <v>36</v>
      </c>
      <c r="D42" s="56" t="s">
        <v>212</v>
      </c>
      <c r="E42" s="60"/>
      <c r="F42" s="57">
        <v>20000</v>
      </c>
      <c r="G42" s="54" t="s">
        <v>84</v>
      </c>
    </row>
    <row r="43" spans="1:9" x14ac:dyDescent="0.25">
      <c r="A43" s="70">
        <v>1839</v>
      </c>
      <c r="B43" s="55">
        <v>43377</v>
      </c>
      <c r="C43" s="58" t="s">
        <v>30</v>
      </c>
      <c r="D43" s="56" t="s">
        <v>192</v>
      </c>
      <c r="E43" s="60"/>
      <c r="F43" s="57">
        <v>15000</v>
      </c>
      <c r="G43" s="54" t="s">
        <v>85</v>
      </c>
    </row>
    <row r="44" spans="1:9" x14ac:dyDescent="0.25">
      <c r="A44" s="70">
        <v>1840</v>
      </c>
      <c r="B44" s="55">
        <v>43377</v>
      </c>
      <c r="C44" s="58" t="s">
        <v>34</v>
      </c>
      <c r="D44" s="56" t="s">
        <v>213</v>
      </c>
      <c r="E44" s="60"/>
      <c r="F44" s="57">
        <v>23000</v>
      </c>
      <c r="G44" s="54" t="s">
        <v>86</v>
      </c>
    </row>
    <row r="45" spans="1:9" x14ac:dyDescent="0.25">
      <c r="A45" s="70">
        <v>1841</v>
      </c>
      <c r="B45" s="55">
        <v>43377</v>
      </c>
      <c r="C45" s="58" t="s">
        <v>36</v>
      </c>
      <c r="D45" s="56" t="s">
        <v>214</v>
      </c>
      <c r="E45" s="57"/>
      <c r="F45" s="57">
        <v>23000</v>
      </c>
      <c r="G45" s="54" t="s">
        <v>87</v>
      </c>
    </row>
    <row r="46" spans="1:9" x14ac:dyDescent="0.25">
      <c r="A46" s="70">
        <v>1842</v>
      </c>
      <c r="B46" s="55">
        <v>43377</v>
      </c>
      <c r="C46" s="58" t="s">
        <v>44</v>
      </c>
      <c r="D46" s="56" t="s">
        <v>215</v>
      </c>
      <c r="E46" s="57"/>
      <c r="F46" s="57">
        <v>70000</v>
      </c>
      <c r="G46" s="54" t="s">
        <v>88</v>
      </c>
    </row>
    <row r="47" spans="1:9" x14ac:dyDescent="0.25">
      <c r="A47" s="70">
        <v>1843</v>
      </c>
      <c r="B47" s="55">
        <v>43377</v>
      </c>
      <c r="C47" s="58" t="s">
        <v>37</v>
      </c>
      <c r="D47" s="56" t="s">
        <v>216</v>
      </c>
      <c r="E47" s="57"/>
      <c r="F47" s="57">
        <v>240000</v>
      </c>
      <c r="G47" s="54" t="s">
        <v>89</v>
      </c>
    </row>
    <row r="48" spans="1:9" x14ac:dyDescent="0.25">
      <c r="A48" s="121">
        <v>1844</v>
      </c>
      <c r="B48" s="71">
        <v>43377</v>
      </c>
      <c r="C48" s="131" t="s">
        <v>32</v>
      </c>
      <c r="D48" s="129" t="s">
        <v>217</v>
      </c>
      <c r="E48" s="130">
        <v>4000000</v>
      </c>
      <c r="F48" s="74"/>
      <c r="G48" s="73" t="s">
        <v>90</v>
      </c>
    </row>
    <row r="49" spans="1:7" x14ac:dyDescent="0.25">
      <c r="A49" s="122">
        <v>1845</v>
      </c>
      <c r="B49" s="123">
        <v>43377</v>
      </c>
      <c r="C49" s="132" t="s">
        <v>32</v>
      </c>
      <c r="D49" s="133" t="s">
        <v>218</v>
      </c>
      <c r="E49" s="134">
        <v>90000</v>
      </c>
      <c r="F49" s="125"/>
      <c r="G49" s="124" t="s">
        <v>91</v>
      </c>
    </row>
    <row r="50" spans="1:7" x14ac:dyDescent="0.25">
      <c r="A50" s="70">
        <v>1846</v>
      </c>
      <c r="B50" s="55">
        <v>43377</v>
      </c>
      <c r="C50" s="58" t="s">
        <v>199</v>
      </c>
      <c r="D50" s="56" t="s">
        <v>219</v>
      </c>
      <c r="E50" s="57"/>
      <c r="F50" s="57">
        <v>80000</v>
      </c>
      <c r="G50" s="54" t="s">
        <v>92</v>
      </c>
    </row>
    <row r="51" spans="1:7" x14ac:dyDescent="0.25">
      <c r="A51" s="70">
        <v>1847</v>
      </c>
      <c r="B51" s="55">
        <v>43377</v>
      </c>
      <c r="C51" s="58" t="s">
        <v>32</v>
      </c>
      <c r="D51" s="56" t="s">
        <v>220</v>
      </c>
      <c r="E51" s="57"/>
      <c r="F51" s="57">
        <v>800000</v>
      </c>
      <c r="G51" s="54" t="s">
        <v>93</v>
      </c>
    </row>
    <row r="52" spans="1:7" x14ac:dyDescent="0.25">
      <c r="A52" s="70">
        <v>1848</v>
      </c>
      <c r="B52" s="55">
        <v>43377</v>
      </c>
      <c r="C52" s="58" t="s">
        <v>32</v>
      </c>
      <c r="D52" s="56" t="s">
        <v>221</v>
      </c>
      <c r="E52" s="57"/>
      <c r="F52" s="57">
        <v>2550000</v>
      </c>
      <c r="G52" s="54" t="s">
        <v>94</v>
      </c>
    </row>
    <row r="53" spans="1:7" x14ac:dyDescent="0.25">
      <c r="A53" s="70">
        <v>1849</v>
      </c>
      <c r="B53" s="55">
        <v>43377</v>
      </c>
      <c r="C53" s="58" t="s">
        <v>32</v>
      </c>
      <c r="D53" s="56" t="s">
        <v>223</v>
      </c>
      <c r="E53" s="57"/>
      <c r="F53" s="57">
        <v>240000</v>
      </c>
      <c r="G53" s="54" t="s">
        <v>95</v>
      </c>
    </row>
    <row r="54" spans="1:7" x14ac:dyDescent="0.25">
      <c r="A54" s="70">
        <v>1850</v>
      </c>
      <c r="B54" s="55">
        <v>43377</v>
      </c>
      <c r="C54" s="58" t="s">
        <v>32</v>
      </c>
      <c r="D54" s="56" t="s">
        <v>224</v>
      </c>
      <c r="E54" s="57"/>
      <c r="F54" s="57">
        <v>40000</v>
      </c>
      <c r="G54" s="54" t="s">
        <v>96</v>
      </c>
    </row>
    <row r="55" spans="1:7" x14ac:dyDescent="0.25">
      <c r="A55" s="70">
        <v>1851</v>
      </c>
      <c r="B55" s="55">
        <v>43377</v>
      </c>
      <c r="C55" s="58" t="s">
        <v>32</v>
      </c>
      <c r="D55" s="56" t="s">
        <v>225</v>
      </c>
      <c r="E55" s="57"/>
      <c r="F55" s="57">
        <v>40000</v>
      </c>
      <c r="G55" s="54" t="s">
        <v>97</v>
      </c>
    </row>
    <row r="56" spans="1:7" x14ac:dyDescent="0.25">
      <c r="A56" s="70">
        <v>1852</v>
      </c>
      <c r="B56" s="55">
        <v>43378</v>
      </c>
      <c r="C56" s="58" t="s">
        <v>32</v>
      </c>
      <c r="D56" s="56" t="s">
        <v>225</v>
      </c>
      <c r="E56" s="57"/>
      <c r="F56" s="57">
        <v>30000</v>
      </c>
      <c r="G56" s="54" t="s">
        <v>98</v>
      </c>
    </row>
    <row r="57" spans="1:7" x14ac:dyDescent="0.25">
      <c r="A57" s="70">
        <v>1853</v>
      </c>
      <c r="B57" s="55">
        <v>43378</v>
      </c>
      <c r="C57" s="58" t="s">
        <v>34</v>
      </c>
      <c r="D57" s="56" t="s">
        <v>41</v>
      </c>
      <c r="E57" s="57"/>
      <c r="F57" s="57">
        <v>29500</v>
      </c>
      <c r="G57" s="54" t="s">
        <v>99</v>
      </c>
    </row>
    <row r="58" spans="1:7" x14ac:dyDescent="0.25">
      <c r="A58" s="70">
        <v>1854</v>
      </c>
      <c r="B58" s="55">
        <v>43378</v>
      </c>
      <c r="C58" s="58" t="s">
        <v>29</v>
      </c>
      <c r="D58" s="56" t="s">
        <v>40</v>
      </c>
      <c r="E58" s="57"/>
      <c r="F58" s="57">
        <v>21500</v>
      </c>
      <c r="G58" s="54" t="s">
        <v>100</v>
      </c>
    </row>
    <row r="59" spans="1:7" x14ac:dyDescent="0.25">
      <c r="A59" s="70">
        <v>1855</v>
      </c>
      <c r="B59" s="55">
        <v>43378</v>
      </c>
      <c r="C59" s="58" t="s">
        <v>32</v>
      </c>
      <c r="D59" s="56" t="s">
        <v>226</v>
      </c>
      <c r="E59" s="57"/>
      <c r="F59" s="57">
        <v>105000</v>
      </c>
      <c r="G59" s="54" t="s">
        <v>101</v>
      </c>
    </row>
    <row r="60" spans="1:7" x14ac:dyDescent="0.25">
      <c r="A60" s="70">
        <v>1856</v>
      </c>
      <c r="B60" s="55">
        <v>43378</v>
      </c>
      <c r="C60" s="58" t="s">
        <v>37</v>
      </c>
      <c r="D60" s="56" t="s">
        <v>434</v>
      </c>
      <c r="E60" s="57"/>
      <c r="F60" s="57">
        <v>200000</v>
      </c>
      <c r="G60" s="54" t="s">
        <v>102</v>
      </c>
    </row>
    <row r="61" spans="1:7" x14ac:dyDescent="0.25">
      <c r="A61" s="70">
        <v>1857</v>
      </c>
      <c r="B61" s="55">
        <v>43378</v>
      </c>
      <c r="C61" s="58" t="s">
        <v>44</v>
      </c>
      <c r="D61" s="56" t="s">
        <v>227</v>
      </c>
      <c r="E61" s="57"/>
      <c r="F61" s="57">
        <v>30000</v>
      </c>
      <c r="G61" s="54" t="s">
        <v>103</v>
      </c>
    </row>
    <row r="62" spans="1:7" x14ac:dyDescent="0.25">
      <c r="A62" s="70">
        <v>1858</v>
      </c>
      <c r="B62" s="55">
        <v>43378</v>
      </c>
      <c r="C62" s="58" t="s">
        <v>36</v>
      </c>
      <c r="D62" s="59" t="s">
        <v>228</v>
      </c>
      <c r="E62" s="57"/>
      <c r="F62" s="57">
        <v>12500</v>
      </c>
      <c r="G62" s="54" t="s">
        <v>104</v>
      </c>
    </row>
    <row r="63" spans="1:7" x14ac:dyDescent="0.25">
      <c r="A63" s="70">
        <v>1859</v>
      </c>
      <c r="B63" s="55">
        <v>43378</v>
      </c>
      <c r="C63" s="58" t="s">
        <v>199</v>
      </c>
      <c r="D63" s="56" t="s">
        <v>229</v>
      </c>
      <c r="E63" s="57"/>
      <c r="F63" s="57">
        <v>50000</v>
      </c>
      <c r="G63" s="54" t="s">
        <v>105</v>
      </c>
    </row>
    <row r="64" spans="1:7" x14ac:dyDescent="0.25">
      <c r="A64" s="70">
        <v>1860</v>
      </c>
      <c r="B64" s="55">
        <v>43378</v>
      </c>
      <c r="C64" s="58" t="s">
        <v>38</v>
      </c>
      <c r="D64" s="56" t="s">
        <v>188</v>
      </c>
      <c r="E64" s="57"/>
      <c r="F64" s="57">
        <v>55000</v>
      </c>
      <c r="G64" s="54" t="s">
        <v>106</v>
      </c>
    </row>
    <row r="65" spans="1:7" x14ac:dyDescent="0.25">
      <c r="A65" s="70">
        <v>1861</v>
      </c>
      <c r="B65" s="55">
        <v>43378</v>
      </c>
      <c r="C65" s="58" t="s">
        <v>199</v>
      </c>
      <c r="D65" s="56" t="s">
        <v>230</v>
      </c>
      <c r="E65" s="57"/>
      <c r="F65" s="57">
        <v>170000</v>
      </c>
      <c r="G65" s="54" t="s">
        <v>107</v>
      </c>
    </row>
    <row r="66" spans="1:7" x14ac:dyDescent="0.25">
      <c r="A66" s="70">
        <v>1862</v>
      </c>
      <c r="B66" s="55">
        <v>43381</v>
      </c>
      <c r="C66" s="58" t="s">
        <v>32</v>
      </c>
      <c r="D66" s="56" t="s">
        <v>42</v>
      </c>
      <c r="E66" s="57"/>
      <c r="F66" s="57">
        <v>70000</v>
      </c>
      <c r="G66" s="54" t="s">
        <v>108</v>
      </c>
    </row>
    <row r="67" spans="1:7" x14ac:dyDescent="0.25">
      <c r="A67" s="70">
        <v>1863</v>
      </c>
      <c r="B67" s="55">
        <v>43381</v>
      </c>
      <c r="C67" s="58" t="s">
        <v>34</v>
      </c>
      <c r="D67" s="56" t="s">
        <v>41</v>
      </c>
      <c r="E67" s="57"/>
      <c r="F67" s="57">
        <v>21500</v>
      </c>
      <c r="G67" s="54" t="s">
        <v>109</v>
      </c>
    </row>
    <row r="68" spans="1:7" x14ac:dyDescent="0.25">
      <c r="A68" s="70">
        <v>1864</v>
      </c>
      <c r="B68" s="55">
        <v>43381</v>
      </c>
      <c r="C68" s="58" t="s">
        <v>36</v>
      </c>
      <c r="D68" s="56" t="s">
        <v>228</v>
      </c>
      <c r="E68" s="57"/>
      <c r="F68" s="57">
        <v>28000</v>
      </c>
      <c r="G68" s="54" t="s">
        <v>110</v>
      </c>
    </row>
    <row r="69" spans="1:7" x14ac:dyDescent="0.25">
      <c r="A69" s="70">
        <v>1865</v>
      </c>
      <c r="B69" s="55">
        <v>43381</v>
      </c>
      <c r="C69" s="58" t="s">
        <v>199</v>
      </c>
      <c r="D69" s="56" t="s">
        <v>231</v>
      </c>
      <c r="E69" s="57"/>
      <c r="F69" s="57">
        <v>50000</v>
      </c>
      <c r="G69" s="54" t="s">
        <v>111</v>
      </c>
    </row>
    <row r="70" spans="1:7" x14ac:dyDescent="0.25">
      <c r="A70" s="70">
        <v>1866</v>
      </c>
      <c r="B70" s="55">
        <v>43381</v>
      </c>
      <c r="C70" s="58" t="s">
        <v>30</v>
      </c>
      <c r="D70" s="56" t="s">
        <v>192</v>
      </c>
      <c r="E70" s="57"/>
      <c r="F70" s="57">
        <v>44000</v>
      </c>
      <c r="G70" s="54" t="s">
        <v>112</v>
      </c>
    </row>
    <row r="71" spans="1:7" x14ac:dyDescent="0.25">
      <c r="A71" s="70">
        <v>1867</v>
      </c>
      <c r="B71" s="55">
        <v>43381</v>
      </c>
      <c r="C71" s="58" t="s">
        <v>29</v>
      </c>
      <c r="D71" s="56" t="s">
        <v>40</v>
      </c>
      <c r="E71" s="57"/>
      <c r="F71" s="57">
        <v>28000</v>
      </c>
      <c r="G71" s="54" t="s">
        <v>113</v>
      </c>
    </row>
    <row r="72" spans="1:7" x14ac:dyDescent="0.25">
      <c r="A72" s="70">
        <v>1868</v>
      </c>
      <c r="B72" s="55">
        <v>43381</v>
      </c>
      <c r="C72" s="58" t="s">
        <v>199</v>
      </c>
      <c r="D72" s="56" t="s">
        <v>200</v>
      </c>
      <c r="E72" s="57"/>
      <c r="F72" s="57">
        <v>400000</v>
      </c>
      <c r="G72" s="54" t="s">
        <v>114</v>
      </c>
    </row>
    <row r="73" spans="1:7" x14ac:dyDescent="0.25">
      <c r="A73" s="70">
        <v>1869</v>
      </c>
      <c r="B73" s="55">
        <v>43381</v>
      </c>
      <c r="C73" s="58" t="s">
        <v>31</v>
      </c>
      <c r="D73" s="56" t="s">
        <v>225</v>
      </c>
      <c r="E73" s="57"/>
      <c r="F73" s="57">
        <v>55000</v>
      </c>
      <c r="G73" s="54" t="s">
        <v>115</v>
      </c>
    </row>
    <row r="74" spans="1:7" x14ac:dyDescent="0.25">
      <c r="A74" s="70">
        <v>1870</v>
      </c>
      <c r="B74" s="55">
        <v>43381</v>
      </c>
      <c r="C74" s="58" t="s">
        <v>32</v>
      </c>
      <c r="D74" s="56" t="s">
        <v>232</v>
      </c>
      <c r="E74" s="57"/>
      <c r="F74" s="57">
        <v>175000</v>
      </c>
      <c r="G74" s="54" t="s">
        <v>116</v>
      </c>
    </row>
    <row r="75" spans="1:7" x14ac:dyDescent="0.25">
      <c r="A75" s="70">
        <v>1871</v>
      </c>
      <c r="B75" s="55">
        <v>43381</v>
      </c>
      <c r="C75" s="58" t="s">
        <v>33</v>
      </c>
      <c r="D75" s="56" t="s">
        <v>233</v>
      </c>
      <c r="E75" s="57"/>
      <c r="F75" s="57">
        <v>85000</v>
      </c>
      <c r="G75" s="54" t="s">
        <v>117</v>
      </c>
    </row>
    <row r="76" spans="1:7" x14ac:dyDescent="0.25">
      <c r="A76" s="121">
        <v>1872</v>
      </c>
      <c r="B76" s="71">
        <v>43381</v>
      </c>
      <c r="C76" s="131" t="s">
        <v>32</v>
      </c>
      <c r="D76" s="129" t="s">
        <v>234</v>
      </c>
      <c r="E76" s="130">
        <v>10000000</v>
      </c>
      <c r="F76" s="74"/>
      <c r="G76" s="73" t="s">
        <v>118</v>
      </c>
    </row>
    <row r="77" spans="1:7" x14ac:dyDescent="0.25">
      <c r="A77" s="70">
        <v>1873</v>
      </c>
      <c r="B77" s="55">
        <v>43381</v>
      </c>
      <c r="C77" s="58" t="s">
        <v>32</v>
      </c>
      <c r="D77" s="56" t="s">
        <v>235</v>
      </c>
      <c r="E77" s="57"/>
      <c r="F77" s="57">
        <v>75000</v>
      </c>
      <c r="G77" s="54" t="s">
        <v>119</v>
      </c>
    </row>
    <row r="78" spans="1:7" x14ac:dyDescent="0.25">
      <c r="A78" s="70">
        <v>1874</v>
      </c>
      <c r="B78" s="55">
        <v>43381</v>
      </c>
      <c r="C78" s="58" t="s">
        <v>32</v>
      </c>
      <c r="D78" s="56" t="s">
        <v>236</v>
      </c>
      <c r="E78" s="57"/>
      <c r="F78" s="57">
        <v>100000</v>
      </c>
      <c r="G78" s="54" t="s">
        <v>120</v>
      </c>
    </row>
    <row r="79" spans="1:7" x14ac:dyDescent="0.25">
      <c r="A79" s="70">
        <v>1875</v>
      </c>
      <c r="B79" s="55">
        <v>43381</v>
      </c>
      <c r="C79" s="58" t="s">
        <v>31</v>
      </c>
      <c r="D79" s="56" t="s">
        <v>237</v>
      </c>
      <c r="E79" s="57"/>
      <c r="F79" s="57">
        <v>50000</v>
      </c>
      <c r="G79" s="54" t="s">
        <v>121</v>
      </c>
    </row>
    <row r="80" spans="1:7" x14ac:dyDescent="0.25">
      <c r="A80" s="70">
        <v>1876</v>
      </c>
      <c r="B80" s="55">
        <v>43381</v>
      </c>
      <c r="C80" s="58" t="s">
        <v>44</v>
      </c>
      <c r="D80" s="56" t="s">
        <v>238</v>
      </c>
      <c r="E80" s="57"/>
      <c r="F80" s="57">
        <v>50000</v>
      </c>
      <c r="G80" s="54" t="s">
        <v>122</v>
      </c>
    </row>
    <row r="81" spans="1:7" x14ac:dyDescent="0.25">
      <c r="A81" s="70">
        <v>1877</v>
      </c>
      <c r="B81" s="55">
        <v>43381</v>
      </c>
      <c r="C81" s="58" t="s">
        <v>33</v>
      </c>
      <c r="D81" s="56" t="s">
        <v>239</v>
      </c>
      <c r="E81" s="57"/>
      <c r="F81" s="57">
        <v>30000</v>
      </c>
      <c r="G81" s="54" t="s">
        <v>123</v>
      </c>
    </row>
    <row r="82" spans="1:7" x14ac:dyDescent="0.25">
      <c r="A82" s="70">
        <v>1878</v>
      </c>
      <c r="B82" s="55">
        <v>43382</v>
      </c>
      <c r="C82" s="58" t="s">
        <v>34</v>
      </c>
      <c r="D82" s="56" t="s">
        <v>43</v>
      </c>
      <c r="E82" s="57"/>
      <c r="F82" s="57">
        <v>125000</v>
      </c>
      <c r="G82" s="54" t="s">
        <v>124</v>
      </c>
    </row>
    <row r="83" spans="1:7" x14ac:dyDescent="0.25">
      <c r="A83" s="70">
        <v>1879</v>
      </c>
      <c r="B83" s="55">
        <v>43382</v>
      </c>
      <c r="C83" s="58" t="s">
        <v>36</v>
      </c>
      <c r="D83" s="56" t="s">
        <v>39</v>
      </c>
      <c r="E83" s="57"/>
      <c r="F83" s="57">
        <v>95000</v>
      </c>
      <c r="G83" s="54" t="s">
        <v>125</v>
      </c>
    </row>
    <row r="84" spans="1:7" x14ac:dyDescent="0.25">
      <c r="A84" s="70">
        <v>1880</v>
      </c>
      <c r="B84" s="55">
        <v>43382</v>
      </c>
      <c r="C84" s="58" t="s">
        <v>29</v>
      </c>
      <c r="D84" s="59" t="s">
        <v>35</v>
      </c>
      <c r="E84" s="57"/>
      <c r="F84" s="57">
        <v>135000</v>
      </c>
      <c r="G84" s="54" t="s">
        <v>126</v>
      </c>
    </row>
    <row r="85" spans="1:7" x14ac:dyDescent="0.25">
      <c r="A85" s="70">
        <v>1881</v>
      </c>
      <c r="B85" s="55">
        <v>43382</v>
      </c>
      <c r="C85" s="58" t="s">
        <v>29</v>
      </c>
      <c r="D85" s="56" t="s">
        <v>193</v>
      </c>
      <c r="E85" s="57"/>
      <c r="F85" s="57">
        <v>5000</v>
      </c>
      <c r="G85" s="54" t="s">
        <v>127</v>
      </c>
    </row>
    <row r="86" spans="1:7" x14ac:dyDescent="0.25">
      <c r="A86" s="70">
        <v>1882</v>
      </c>
      <c r="B86" s="55">
        <v>43382</v>
      </c>
      <c r="C86" s="58" t="s">
        <v>30</v>
      </c>
      <c r="D86" s="56" t="s">
        <v>240</v>
      </c>
      <c r="E86" s="57"/>
      <c r="F86" s="57">
        <v>85000</v>
      </c>
      <c r="G86" s="54" t="s">
        <v>128</v>
      </c>
    </row>
    <row r="87" spans="1:7" x14ac:dyDescent="0.25">
      <c r="A87" s="122">
        <v>1883</v>
      </c>
      <c r="B87" s="123">
        <v>43382</v>
      </c>
      <c r="C87" s="132" t="s">
        <v>32</v>
      </c>
      <c r="D87" s="133" t="s">
        <v>271</v>
      </c>
      <c r="E87" s="134">
        <v>8500</v>
      </c>
      <c r="F87" s="125"/>
      <c r="G87" s="124" t="s">
        <v>129</v>
      </c>
    </row>
    <row r="88" spans="1:7" x14ac:dyDescent="0.25">
      <c r="A88" s="70">
        <v>1884</v>
      </c>
      <c r="B88" s="55">
        <v>43382</v>
      </c>
      <c r="C88" s="58" t="s">
        <v>30</v>
      </c>
      <c r="D88" s="56" t="s">
        <v>192</v>
      </c>
      <c r="E88" s="57"/>
      <c r="F88" s="57">
        <v>11000</v>
      </c>
      <c r="G88" s="54" t="s">
        <v>130</v>
      </c>
    </row>
    <row r="89" spans="1:7" x14ac:dyDescent="0.25">
      <c r="A89" s="70">
        <v>1885</v>
      </c>
      <c r="B89" s="55">
        <v>43382</v>
      </c>
      <c r="C89" s="58" t="s">
        <v>29</v>
      </c>
      <c r="D89" s="59" t="s">
        <v>241</v>
      </c>
      <c r="E89" s="57"/>
      <c r="F89" s="57">
        <v>14500</v>
      </c>
      <c r="G89" s="54" t="s">
        <v>131</v>
      </c>
    </row>
    <row r="90" spans="1:7" x14ac:dyDescent="0.25">
      <c r="A90" s="70">
        <v>1886</v>
      </c>
      <c r="B90" s="55">
        <v>43382</v>
      </c>
      <c r="C90" s="58" t="s">
        <v>34</v>
      </c>
      <c r="D90" s="56" t="s">
        <v>242</v>
      </c>
      <c r="E90" s="57"/>
      <c r="F90" s="57">
        <v>23000</v>
      </c>
      <c r="G90" s="54" t="s">
        <v>132</v>
      </c>
    </row>
    <row r="91" spans="1:7" x14ac:dyDescent="0.25">
      <c r="A91" s="70">
        <v>1887</v>
      </c>
      <c r="B91" s="55">
        <v>43382</v>
      </c>
      <c r="C91" s="58" t="s">
        <v>243</v>
      </c>
      <c r="D91" s="59" t="s">
        <v>244</v>
      </c>
      <c r="E91" s="57"/>
      <c r="F91" s="57">
        <v>10000</v>
      </c>
      <c r="G91" s="54" t="s">
        <v>133</v>
      </c>
    </row>
    <row r="92" spans="1:7" x14ac:dyDescent="0.25">
      <c r="A92" s="70">
        <v>1888</v>
      </c>
      <c r="B92" s="55">
        <v>43382</v>
      </c>
      <c r="C92" s="58" t="s">
        <v>36</v>
      </c>
      <c r="D92" s="59" t="s">
        <v>228</v>
      </c>
      <c r="E92" s="57"/>
      <c r="F92" s="57">
        <v>34000</v>
      </c>
      <c r="G92" s="54" t="s">
        <v>134</v>
      </c>
    </row>
    <row r="93" spans="1:7" x14ac:dyDescent="0.25">
      <c r="A93" s="70">
        <v>1889</v>
      </c>
      <c r="B93" s="55">
        <v>43383</v>
      </c>
      <c r="C93" s="58" t="s">
        <v>32</v>
      </c>
      <c r="D93" s="59" t="s">
        <v>245</v>
      </c>
      <c r="E93" s="57"/>
      <c r="F93" s="57">
        <v>495000</v>
      </c>
      <c r="G93" s="54" t="s">
        <v>135</v>
      </c>
    </row>
    <row r="94" spans="1:7" x14ac:dyDescent="0.25">
      <c r="A94" s="70">
        <v>1890</v>
      </c>
      <c r="B94" s="55">
        <v>43383</v>
      </c>
      <c r="C94" s="58" t="s">
        <v>34</v>
      </c>
      <c r="D94" s="59" t="s">
        <v>41</v>
      </c>
      <c r="E94" s="57"/>
      <c r="F94" s="57">
        <v>36500</v>
      </c>
      <c r="G94" s="54" t="s">
        <v>136</v>
      </c>
    </row>
    <row r="95" spans="1:7" x14ac:dyDescent="0.25">
      <c r="A95" s="70">
        <v>1891</v>
      </c>
      <c r="B95" s="55">
        <v>43383</v>
      </c>
      <c r="C95" s="58" t="s">
        <v>30</v>
      </c>
      <c r="D95" s="59" t="s">
        <v>192</v>
      </c>
      <c r="E95" s="57"/>
      <c r="F95" s="57">
        <v>31000</v>
      </c>
      <c r="G95" s="54" t="s">
        <v>137</v>
      </c>
    </row>
    <row r="96" spans="1:7" x14ac:dyDescent="0.25">
      <c r="A96" s="70">
        <v>1892</v>
      </c>
      <c r="B96" s="55">
        <v>43383</v>
      </c>
      <c r="C96" s="58" t="s">
        <v>29</v>
      </c>
      <c r="D96" s="56" t="s">
        <v>40</v>
      </c>
      <c r="E96" s="57"/>
      <c r="F96" s="57">
        <v>15500</v>
      </c>
      <c r="G96" s="54" t="s">
        <v>138</v>
      </c>
    </row>
    <row r="97" spans="1:7" x14ac:dyDescent="0.25">
      <c r="A97" s="70">
        <v>1893</v>
      </c>
      <c r="B97" s="55">
        <v>43383</v>
      </c>
      <c r="C97" s="58" t="s">
        <v>36</v>
      </c>
      <c r="D97" s="56" t="s">
        <v>228</v>
      </c>
      <c r="E97" s="57"/>
      <c r="F97" s="57">
        <v>32000</v>
      </c>
      <c r="G97" s="54" t="s">
        <v>139</v>
      </c>
    </row>
    <row r="98" spans="1:7" x14ac:dyDescent="0.25">
      <c r="A98" s="70">
        <v>1894</v>
      </c>
      <c r="B98" s="55">
        <v>43383</v>
      </c>
      <c r="C98" s="58" t="s">
        <v>36</v>
      </c>
      <c r="D98" s="59" t="s">
        <v>244</v>
      </c>
      <c r="E98" s="57"/>
      <c r="F98" s="57">
        <v>5000</v>
      </c>
      <c r="G98" s="54" t="s">
        <v>140</v>
      </c>
    </row>
    <row r="99" spans="1:7" x14ac:dyDescent="0.25">
      <c r="A99" s="70">
        <v>1895</v>
      </c>
      <c r="B99" s="55">
        <v>43383</v>
      </c>
      <c r="C99" s="58" t="s">
        <v>36</v>
      </c>
      <c r="D99" s="59" t="s">
        <v>246</v>
      </c>
      <c r="E99" s="57"/>
      <c r="F99" s="57">
        <v>10000</v>
      </c>
      <c r="G99" s="54" t="s">
        <v>141</v>
      </c>
    </row>
    <row r="100" spans="1:7" x14ac:dyDescent="0.25">
      <c r="A100" s="70">
        <v>1896</v>
      </c>
      <c r="B100" s="55">
        <v>43383</v>
      </c>
      <c r="C100" s="58" t="s">
        <v>33</v>
      </c>
      <c r="D100" s="59" t="s">
        <v>247</v>
      </c>
      <c r="E100" s="57"/>
      <c r="F100" s="57">
        <v>70000</v>
      </c>
      <c r="G100" s="54" t="s">
        <v>142</v>
      </c>
    </row>
    <row r="101" spans="1:7" x14ac:dyDescent="0.25">
      <c r="A101" s="70">
        <v>1897</v>
      </c>
      <c r="B101" s="55">
        <v>43383</v>
      </c>
      <c r="C101" s="58" t="s">
        <v>199</v>
      </c>
      <c r="D101" s="56" t="s">
        <v>249</v>
      </c>
      <c r="E101" s="57"/>
      <c r="F101" s="61">
        <v>70000</v>
      </c>
      <c r="G101" s="54" t="s">
        <v>143</v>
      </c>
    </row>
    <row r="102" spans="1:7" x14ac:dyDescent="0.25">
      <c r="A102" s="70">
        <v>1898</v>
      </c>
      <c r="B102" s="55">
        <v>43383</v>
      </c>
      <c r="C102" s="58" t="s">
        <v>38</v>
      </c>
      <c r="D102" s="56" t="s">
        <v>248</v>
      </c>
      <c r="E102" s="57"/>
      <c r="F102" s="61">
        <v>70000</v>
      </c>
      <c r="G102" s="54" t="s">
        <v>144</v>
      </c>
    </row>
    <row r="103" spans="1:7" x14ac:dyDescent="0.25">
      <c r="A103" s="70">
        <v>1899</v>
      </c>
      <c r="B103" s="55">
        <v>43383</v>
      </c>
      <c r="C103" s="58" t="s">
        <v>199</v>
      </c>
      <c r="D103" s="56" t="s">
        <v>250</v>
      </c>
      <c r="E103" s="57"/>
      <c r="F103" s="61">
        <v>100000</v>
      </c>
      <c r="G103" s="54" t="s">
        <v>145</v>
      </c>
    </row>
    <row r="104" spans="1:7" x14ac:dyDescent="0.25">
      <c r="A104" s="70">
        <v>1900</v>
      </c>
      <c r="B104" s="55">
        <v>43384</v>
      </c>
      <c r="C104" s="58" t="s">
        <v>45</v>
      </c>
      <c r="D104" s="56" t="s">
        <v>251</v>
      </c>
      <c r="E104" s="57"/>
      <c r="F104" s="61">
        <v>1028000</v>
      </c>
      <c r="G104" s="54" t="s">
        <v>146</v>
      </c>
    </row>
    <row r="105" spans="1:7" x14ac:dyDescent="0.25">
      <c r="A105" s="70">
        <v>1901</v>
      </c>
      <c r="B105" s="55">
        <v>43384</v>
      </c>
      <c r="C105" s="58" t="s">
        <v>32</v>
      </c>
      <c r="D105" s="56" t="s">
        <v>252</v>
      </c>
      <c r="E105" s="57"/>
      <c r="F105" s="61">
        <v>34000</v>
      </c>
      <c r="G105" s="54" t="s">
        <v>147</v>
      </c>
    </row>
    <row r="106" spans="1:7" x14ac:dyDescent="0.25">
      <c r="A106" s="70">
        <v>1902</v>
      </c>
      <c r="B106" s="55">
        <v>43384</v>
      </c>
      <c r="C106" s="58" t="s">
        <v>29</v>
      </c>
      <c r="D106" s="56" t="s">
        <v>40</v>
      </c>
      <c r="E106" s="57"/>
      <c r="F106" s="61">
        <v>28000</v>
      </c>
      <c r="G106" s="54" t="s">
        <v>148</v>
      </c>
    </row>
    <row r="107" spans="1:7" x14ac:dyDescent="0.25">
      <c r="A107" s="70">
        <v>1903</v>
      </c>
      <c r="B107" s="55">
        <v>43384</v>
      </c>
      <c r="C107" s="58" t="s">
        <v>36</v>
      </c>
      <c r="D107" s="59" t="s">
        <v>228</v>
      </c>
      <c r="E107" s="57"/>
      <c r="F107" s="61">
        <v>17000</v>
      </c>
      <c r="G107" s="54" t="s">
        <v>149</v>
      </c>
    </row>
    <row r="108" spans="1:7" x14ac:dyDescent="0.25">
      <c r="A108" s="70">
        <v>1904</v>
      </c>
      <c r="B108" s="55">
        <v>43384</v>
      </c>
      <c r="C108" s="58" t="s">
        <v>33</v>
      </c>
      <c r="D108" s="56" t="s">
        <v>239</v>
      </c>
      <c r="E108" s="57"/>
      <c r="F108" s="61">
        <v>40000</v>
      </c>
      <c r="G108" s="54" t="s">
        <v>150</v>
      </c>
    </row>
    <row r="109" spans="1:7" x14ac:dyDescent="0.25">
      <c r="A109" s="70">
        <v>1905</v>
      </c>
      <c r="B109" s="55">
        <v>43384</v>
      </c>
      <c r="C109" s="58" t="s">
        <v>30</v>
      </c>
      <c r="D109" s="56" t="s">
        <v>270</v>
      </c>
      <c r="E109" s="57"/>
      <c r="F109" s="61">
        <v>2125200</v>
      </c>
      <c r="G109" s="54" t="s">
        <v>151</v>
      </c>
    </row>
    <row r="110" spans="1:7" x14ac:dyDescent="0.25">
      <c r="A110" s="121">
        <v>1906</v>
      </c>
      <c r="B110" s="71">
        <v>43384</v>
      </c>
      <c r="C110" s="131" t="s">
        <v>32</v>
      </c>
      <c r="D110" s="129" t="s">
        <v>253</v>
      </c>
      <c r="E110" s="130">
        <v>8000000</v>
      </c>
      <c r="F110" s="75"/>
      <c r="G110" s="73" t="s">
        <v>152</v>
      </c>
    </row>
    <row r="111" spans="1:7" x14ac:dyDescent="0.25">
      <c r="A111" s="70">
        <v>1907</v>
      </c>
      <c r="B111" s="55">
        <v>43384</v>
      </c>
      <c r="C111" s="58" t="s">
        <v>32</v>
      </c>
      <c r="D111" s="56" t="s">
        <v>260</v>
      </c>
      <c r="E111" s="57"/>
      <c r="F111" s="61">
        <v>800000</v>
      </c>
      <c r="G111" s="54" t="s">
        <v>153</v>
      </c>
    </row>
    <row r="112" spans="1:7" x14ac:dyDescent="0.25">
      <c r="A112" s="70">
        <v>1908</v>
      </c>
      <c r="B112" s="55">
        <v>43384</v>
      </c>
      <c r="C112" s="58" t="s">
        <v>30</v>
      </c>
      <c r="D112" s="59" t="s">
        <v>254</v>
      </c>
      <c r="E112" s="57"/>
      <c r="F112" s="57">
        <v>60000</v>
      </c>
      <c r="G112" s="54" t="s">
        <v>154</v>
      </c>
    </row>
    <row r="113" spans="1:7" x14ac:dyDescent="0.25">
      <c r="A113" s="70">
        <v>1909</v>
      </c>
      <c r="B113" s="55">
        <v>43384</v>
      </c>
      <c r="C113" s="58" t="s">
        <v>38</v>
      </c>
      <c r="D113" s="56" t="s">
        <v>255</v>
      </c>
      <c r="E113" s="57"/>
      <c r="F113" s="61">
        <v>200000</v>
      </c>
      <c r="G113" s="54" t="s">
        <v>155</v>
      </c>
    </row>
    <row r="114" spans="1:7" x14ac:dyDescent="0.25">
      <c r="A114" s="70">
        <v>1910</v>
      </c>
      <c r="B114" s="55">
        <v>43385</v>
      </c>
      <c r="C114" s="58" t="s">
        <v>29</v>
      </c>
      <c r="D114" s="56" t="s">
        <v>40</v>
      </c>
      <c r="E114" s="57"/>
      <c r="F114" s="61">
        <v>40500</v>
      </c>
      <c r="G114" s="54" t="s">
        <v>156</v>
      </c>
    </row>
    <row r="115" spans="1:7" x14ac:dyDescent="0.25">
      <c r="A115" s="70">
        <v>1911</v>
      </c>
      <c r="B115" s="55">
        <v>43385</v>
      </c>
      <c r="C115" s="58" t="s">
        <v>34</v>
      </c>
      <c r="D115" s="56" t="s">
        <v>41</v>
      </c>
      <c r="E115" s="57"/>
      <c r="F115" s="61">
        <v>15500</v>
      </c>
      <c r="G115" s="54" t="s">
        <v>157</v>
      </c>
    </row>
    <row r="116" spans="1:7" x14ac:dyDescent="0.25">
      <c r="A116" s="70">
        <v>1912</v>
      </c>
      <c r="B116" s="55">
        <v>43385</v>
      </c>
      <c r="C116" s="58" t="s">
        <v>36</v>
      </c>
      <c r="D116" s="56" t="s">
        <v>228</v>
      </c>
      <c r="E116" s="57"/>
      <c r="F116" s="61">
        <v>24500</v>
      </c>
      <c r="G116" s="54" t="s">
        <v>158</v>
      </c>
    </row>
    <row r="117" spans="1:7" x14ac:dyDescent="0.25">
      <c r="A117" s="70">
        <v>1913</v>
      </c>
      <c r="B117" s="55">
        <v>43385</v>
      </c>
      <c r="C117" s="58" t="s">
        <v>199</v>
      </c>
      <c r="D117" s="56" t="s">
        <v>256</v>
      </c>
      <c r="E117" s="57"/>
      <c r="F117" s="61">
        <v>50000</v>
      </c>
      <c r="G117" s="54" t="s">
        <v>159</v>
      </c>
    </row>
    <row r="118" spans="1:7" x14ac:dyDescent="0.25">
      <c r="A118" s="70">
        <v>1914</v>
      </c>
      <c r="B118" s="55">
        <v>43385</v>
      </c>
      <c r="C118" s="58" t="s">
        <v>257</v>
      </c>
      <c r="D118" s="56" t="s">
        <v>258</v>
      </c>
      <c r="E118" s="57"/>
      <c r="F118" s="61">
        <v>200000</v>
      </c>
      <c r="G118" s="54" t="s">
        <v>160</v>
      </c>
    </row>
    <row r="119" spans="1:7" x14ac:dyDescent="0.25">
      <c r="A119" s="70">
        <v>1915</v>
      </c>
      <c r="B119" s="55">
        <v>43385</v>
      </c>
      <c r="C119" s="58" t="s">
        <v>257</v>
      </c>
      <c r="D119" s="56" t="s">
        <v>259</v>
      </c>
      <c r="E119" s="57"/>
      <c r="F119" s="57">
        <v>3000000</v>
      </c>
      <c r="G119" s="54" t="s">
        <v>161</v>
      </c>
    </row>
    <row r="120" spans="1:7" x14ac:dyDescent="0.25">
      <c r="A120" s="70">
        <v>1916</v>
      </c>
      <c r="B120" s="55">
        <v>43385</v>
      </c>
      <c r="C120" s="58" t="s">
        <v>45</v>
      </c>
      <c r="D120" s="56" t="s">
        <v>197</v>
      </c>
      <c r="E120" s="57"/>
      <c r="F120" s="57">
        <v>1000000</v>
      </c>
      <c r="G120" s="54" t="s">
        <v>162</v>
      </c>
    </row>
    <row r="121" spans="1:7" x14ac:dyDescent="0.25">
      <c r="A121" s="70">
        <v>1917</v>
      </c>
      <c r="B121" s="55">
        <v>43385</v>
      </c>
      <c r="C121" s="58" t="s">
        <v>31</v>
      </c>
      <c r="D121" s="56" t="s">
        <v>261</v>
      </c>
      <c r="E121" s="57"/>
      <c r="F121" s="57">
        <v>3000000</v>
      </c>
      <c r="G121" s="54" t="s">
        <v>163</v>
      </c>
    </row>
    <row r="122" spans="1:7" x14ac:dyDescent="0.25">
      <c r="A122" s="70">
        <v>1918</v>
      </c>
      <c r="B122" s="55">
        <v>43385</v>
      </c>
      <c r="C122" s="58" t="s">
        <v>32</v>
      </c>
      <c r="D122" s="56" t="s">
        <v>262</v>
      </c>
      <c r="E122" s="57"/>
      <c r="F122" s="57">
        <v>46000</v>
      </c>
      <c r="G122" s="54" t="s">
        <v>164</v>
      </c>
    </row>
    <row r="123" spans="1:7" x14ac:dyDescent="0.25">
      <c r="A123" s="70">
        <v>1919</v>
      </c>
      <c r="B123" s="55">
        <v>43385</v>
      </c>
      <c r="C123" s="58" t="s">
        <v>32</v>
      </c>
      <c r="D123" s="56" t="s">
        <v>264</v>
      </c>
      <c r="E123" s="57"/>
      <c r="F123" s="57">
        <v>70000</v>
      </c>
      <c r="G123" s="54" t="s">
        <v>165</v>
      </c>
    </row>
    <row r="124" spans="1:7" x14ac:dyDescent="0.25">
      <c r="A124" s="70">
        <v>1920</v>
      </c>
      <c r="B124" s="55">
        <v>43386</v>
      </c>
      <c r="C124" s="58" t="s">
        <v>45</v>
      </c>
      <c r="D124" s="56" t="s">
        <v>197</v>
      </c>
      <c r="E124" s="57"/>
      <c r="F124" s="57">
        <v>850000</v>
      </c>
      <c r="G124" s="54" t="s">
        <v>166</v>
      </c>
    </row>
    <row r="125" spans="1:7" x14ac:dyDescent="0.25">
      <c r="A125" s="70">
        <v>1921</v>
      </c>
      <c r="B125" s="55">
        <v>43388</v>
      </c>
      <c r="C125" s="58" t="s">
        <v>32</v>
      </c>
      <c r="D125" s="56" t="s">
        <v>265</v>
      </c>
      <c r="E125" s="57"/>
      <c r="F125" s="57">
        <v>70000</v>
      </c>
      <c r="G125" s="54" t="s">
        <v>167</v>
      </c>
    </row>
    <row r="126" spans="1:7" x14ac:dyDescent="0.25">
      <c r="A126" s="121">
        <v>1922</v>
      </c>
      <c r="B126" s="71">
        <v>43388</v>
      </c>
      <c r="C126" s="131" t="s">
        <v>32</v>
      </c>
      <c r="D126" s="129" t="s">
        <v>263</v>
      </c>
      <c r="E126" s="130">
        <v>5000000</v>
      </c>
      <c r="F126" s="74"/>
      <c r="G126" s="73" t="s">
        <v>168</v>
      </c>
    </row>
    <row r="127" spans="1:7" x14ac:dyDescent="0.25">
      <c r="A127" s="70">
        <v>1923</v>
      </c>
      <c r="B127" s="55">
        <v>43388</v>
      </c>
      <c r="C127" s="58" t="s">
        <v>257</v>
      </c>
      <c r="D127" s="56" t="s">
        <v>358</v>
      </c>
      <c r="E127" s="57"/>
      <c r="F127" s="62">
        <v>1016000</v>
      </c>
      <c r="G127" s="54" t="s">
        <v>169</v>
      </c>
    </row>
    <row r="128" spans="1:7" x14ac:dyDescent="0.25">
      <c r="A128" s="70">
        <v>1924</v>
      </c>
      <c r="B128" s="55">
        <v>43388</v>
      </c>
      <c r="C128" s="58" t="s">
        <v>32</v>
      </c>
      <c r="D128" s="56" t="s">
        <v>274</v>
      </c>
      <c r="E128" s="57"/>
      <c r="F128" s="57">
        <v>46000</v>
      </c>
      <c r="G128" s="54" t="s">
        <v>170</v>
      </c>
    </row>
    <row r="129" spans="1:7" x14ac:dyDescent="0.25">
      <c r="A129" s="70">
        <v>1925</v>
      </c>
      <c r="B129" s="55">
        <v>43388</v>
      </c>
      <c r="C129" s="58" t="s">
        <v>32</v>
      </c>
      <c r="D129" s="56" t="s">
        <v>232</v>
      </c>
      <c r="E129" s="57"/>
      <c r="F129" s="61">
        <v>175000</v>
      </c>
      <c r="G129" s="54" t="s">
        <v>171</v>
      </c>
    </row>
    <row r="130" spans="1:7" x14ac:dyDescent="0.25">
      <c r="A130" s="70">
        <v>1926</v>
      </c>
      <c r="B130" s="55">
        <v>43388</v>
      </c>
      <c r="C130" s="58" t="s">
        <v>38</v>
      </c>
      <c r="D130" s="56" t="s">
        <v>188</v>
      </c>
      <c r="E130" s="61"/>
      <c r="F130" s="61">
        <v>55000</v>
      </c>
      <c r="G130" s="54" t="s">
        <v>172</v>
      </c>
    </row>
    <row r="131" spans="1:7" x14ac:dyDescent="0.25">
      <c r="A131" s="70">
        <v>1927</v>
      </c>
      <c r="B131" s="55">
        <v>43388</v>
      </c>
      <c r="C131" s="58" t="s">
        <v>34</v>
      </c>
      <c r="D131" s="56" t="s">
        <v>43</v>
      </c>
      <c r="E131" s="57"/>
      <c r="F131" s="61">
        <v>125000</v>
      </c>
      <c r="G131" s="54" t="s">
        <v>173</v>
      </c>
    </row>
    <row r="132" spans="1:7" x14ac:dyDescent="0.25">
      <c r="A132" s="70">
        <v>1928</v>
      </c>
      <c r="B132" s="55">
        <v>43388</v>
      </c>
      <c r="C132" s="58" t="s">
        <v>30</v>
      </c>
      <c r="D132" s="56" t="s">
        <v>269</v>
      </c>
      <c r="E132" s="57"/>
      <c r="F132" s="61">
        <v>500000</v>
      </c>
      <c r="G132" s="54" t="s">
        <v>174</v>
      </c>
    </row>
    <row r="133" spans="1:7" x14ac:dyDescent="0.25">
      <c r="A133" s="70">
        <v>1929</v>
      </c>
      <c r="B133" s="55">
        <v>43388</v>
      </c>
      <c r="C133" s="58" t="s">
        <v>44</v>
      </c>
      <c r="D133" s="56" t="s">
        <v>266</v>
      </c>
      <c r="E133" s="57"/>
      <c r="F133" s="61">
        <v>50000</v>
      </c>
      <c r="G133" s="54" t="s">
        <v>175</v>
      </c>
    </row>
    <row r="134" spans="1:7" x14ac:dyDescent="0.25">
      <c r="A134" s="70">
        <v>1930</v>
      </c>
      <c r="B134" s="55">
        <v>43388</v>
      </c>
      <c r="C134" s="58" t="s">
        <v>32</v>
      </c>
      <c r="D134" s="56" t="s">
        <v>268</v>
      </c>
      <c r="E134" s="57"/>
      <c r="F134" s="61">
        <v>12000</v>
      </c>
      <c r="G134" s="54" t="s">
        <v>176</v>
      </c>
    </row>
    <row r="135" spans="1:7" x14ac:dyDescent="0.25">
      <c r="A135" s="70">
        <v>1931</v>
      </c>
      <c r="B135" s="55">
        <v>43388</v>
      </c>
      <c r="C135" s="58" t="s">
        <v>45</v>
      </c>
      <c r="D135" s="56" t="s">
        <v>197</v>
      </c>
      <c r="E135" s="57"/>
      <c r="F135" s="61">
        <v>2100000</v>
      </c>
      <c r="G135" s="54" t="s">
        <v>177</v>
      </c>
    </row>
    <row r="136" spans="1:7" x14ac:dyDescent="0.25">
      <c r="A136" s="70">
        <v>1932</v>
      </c>
      <c r="B136" s="55">
        <v>43388</v>
      </c>
      <c r="C136" s="58" t="s">
        <v>32</v>
      </c>
      <c r="D136" s="56" t="s">
        <v>273</v>
      </c>
      <c r="E136" s="57"/>
      <c r="F136" s="61">
        <v>34000</v>
      </c>
      <c r="G136" s="54" t="s">
        <v>178</v>
      </c>
    </row>
    <row r="137" spans="1:7" x14ac:dyDescent="0.25">
      <c r="A137" s="70">
        <v>1933</v>
      </c>
      <c r="B137" s="55">
        <v>43389</v>
      </c>
      <c r="C137" s="58" t="s">
        <v>29</v>
      </c>
      <c r="D137" s="56" t="s">
        <v>35</v>
      </c>
      <c r="E137" s="57"/>
      <c r="F137" s="61">
        <v>135000</v>
      </c>
      <c r="G137" s="54" t="s">
        <v>179</v>
      </c>
    </row>
    <row r="138" spans="1:7" x14ac:dyDescent="0.25">
      <c r="A138" s="70">
        <v>1934</v>
      </c>
      <c r="B138" s="55">
        <v>43389</v>
      </c>
      <c r="C138" s="58" t="s">
        <v>38</v>
      </c>
      <c r="D138" s="56" t="s">
        <v>267</v>
      </c>
      <c r="E138" s="57"/>
      <c r="F138" s="61">
        <v>460000</v>
      </c>
      <c r="G138" s="54" t="s">
        <v>180</v>
      </c>
    </row>
    <row r="139" spans="1:7" x14ac:dyDescent="0.25">
      <c r="A139" s="70">
        <v>1935</v>
      </c>
      <c r="B139" s="55">
        <v>43391</v>
      </c>
      <c r="C139" s="58" t="s">
        <v>31</v>
      </c>
      <c r="D139" s="56" t="s">
        <v>549</v>
      </c>
      <c r="E139" s="57"/>
      <c r="F139" s="61">
        <v>400000</v>
      </c>
      <c r="G139" s="54" t="s">
        <v>181</v>
      </c>
    </row>
    <row r="140" spans="1:7" x14ac:dyDescent="0.25">
      <c r="A140" s="121">
        <v>1936</v>
      </c>
      <c r="B140" s="71">
        <v>43391</v>
      </c>
      <c r="C140" s="131" t="s">
        <v>32</v>
      </c>
      <c r="D140" s="129" t="s">
        <v>272</v>
      </c>
      <c r="E140" s="130">
        <v>10000000</v>
      </c>
      <c r="F140" s="75"/>
      <c r="G140" s="73" t="s">
        <v>182</v>
      </c>
    </row>
    <row r="141" spans="1:7" x14ac:dyDescent="0.25">
      <c r="A141" s="70">
        <v>1937</v>
      </c>
      <c r="B141" s="55">
        <v>43395</v>
      </c>
      <c r="C141" s="58" t="s">
        <v>45</v>
      </c>
      <c r="D141" s="56" t="s">
        <v>197</v>
      </c>
      <c r="E141" s="57"/>
      <c r="F141" s="61">
        <v>800000</v>
      </c>
      <c r="G141" s="54" t="s">
        <v>183</v>
      </c>
    </row>
    <row r="142" spans="1:7" x14ac:dyDescent="0.25">
      <c r="A142" s="70">
        <v>1938</v>
      </c>
      <c r="B142" s="55">
        <v>43395</v>
      </c>
      <c r="C142" s="58" t="s">
        <v>199</v>
      </c>
      <c r="D142" s="56" t="s">
        <v>574</v>
      </c>
      <c r="E142" s="57"/>
      <c r="F142" s="57">
        <v>11357500</v>
      </c>
      <c r="G142" s="54" t="s">
        <v>606</v>
      </c>
    </row>
    <row r="143" spans="1:7" x14ac:dyDescent="0.25">
      <c r="A143" s="121">
        <v>1939</v>
      </c>
      <c r="B143" s="71">
        <v>43396</v>
      </c>
      <c r="C143" s="131" t="s">
        <v>32</v>
      </c>
      <c r="D143" s="129" t="s">
        <v>611</v>
      </c>
      <c r="E143" s="130">
        <v>5000000</v>
      </c>
      <c r="F143" s="75"/>
      <c r="G143" s="73" t="s">
        <v>184</v>
      </c>
    </row>
    <row r="144" spans="1:7" x14ac:dyDescent="0.25">
      <c r="A144" s="70">
        <v>1940</v>
      </c>
      <c r="B144" s="55">
        <v>43396</v>
      </c>
      <c r="C144" s="58" t="s">
        <v>45</v>
      </c>
      <c r="D144" s="56" t="s">
        <v>197</v>
      </c>
      <c r="E144" s="57"/>
      <c r="F144" s="61">
        <v>3000000</v>
      </c>
      <c r="G144" s="54" t="s">
        <v>550</v>
      </c>
    </row>
    <row r="145" spans="1:7" x14ac:dyDescent="0.25">
      <c r="A145" s="59">
        <v>1941</v>
      </c>
      <c r="B145" s="55">
        <v>43398</v>
      </c>
      <c r="C145" s="58" t="s">
        <v>36</v>
      </c>
      <c r="D145" s="56" t="s">
        <v>648</v>
      </c>
      <c r="E145" s="57"/>
      <c r="F145" s="61">
        <v>140000</v>
      </c>
      <c r="G145" s="56" t="s">
        <v>575</v>
      </c>
    </row>
    <row r="146" spans="1:7" x14ac:dyDescent="0.25">
      <c r="A146" s="121">
        <v>1942</v>
      </c>
      <c r="B146" s="71">
        <v>43404</v>
      </c>
      <c r="C146" s="131" t="s">
        <v>32</v>
      </c>
      <c r="D146" s="135" t="s">
        <v>612</v>
      </c>
      <c r="E146" s="130">
        <v>5000000</v>
      </c>
      <c r="F146" s="75"/>
      <c r="G146" s="73" t="s">
        <v>576</v>
      </c>
    </row>
    <row r="147" spans="1:7" x14ac:dyDescent="0.25">
      <c r="A147" s="59">
        <v>1943</v>
      </c>
      <c r="B147" s="55">
        <v>43404</v>
      </c>
      <c r="C147" s="58" t="s">
        <v>32</v>
      </c>
      <c r="D147" s="56" t="s">
        <v>589</v>
      </c>
      <c r="E147" s="57"/>
      <c r="F147" s="61">
        <v>40000</v>
      </c>
      <c r="G147" s="56" t="s">
        <v>591</v>
      </c>
    </row>
    <row r="148" spans="1:7" x14ac:dyDescent="0.25">
      <c r="A148" s="59">
        <v>1944</v>
      </c>
      <c r="B148" s="55">
        <v>43404</v>
      </c>
      <c r="C148" s="58" t="s">
        <v>45</v>
      </c>
      <c r="D148" s="56" t="s">
        <v>590</v>
      </c>
      <c r="E148" s="57"/>
      <c r="F148" s="61">
        <v>70000</v>
      </c>
      <c r="G148" s="56" t="s">
        <v>592</v>
      </c>
    </row>
    <row r="149" spans="1:7" x14ac:dyDescent="0.25">
      <c r="A149" s="59">
        <v>1945</v>
      </c>
      <c r="B149" s="55">
        <v>43404</v>
      </c>
      <c r="C149" s="58" t="s">
        <v>38</v>
      </c>
      <c r="D149" s="56" t="s">
        <v>596</v>
      </c>
      <c r="E149" s="57"/>
      <c r="F149" s="61">
        <v>55000</v>
      </c>
      <c r="G149" s="56" t="s">
        <v>593</v>
      </c>
    </row>
    <row r="150" spans="1:7" x14ac:dyDescent="0.25">
      <c r="A150" s="59">
        <v>1946</v>
      </c>
      <c r="B150" s="55">
        <v>43404</v>
      </c>
      <c r="C150" s="58" t="s">
        <v>38</v>
      </c>
      <c r="D150" s="56" t="s">
        <v>597</v>
      </c>
      <c r="E150" s="57"/>
      <c r="F150" s="61">
        <v>30000</v>
      </c>
      <c r="G150" s="56" t="s">
        <v>598</v>
      </c>
    </row>
    <row r="151" spans="1:7" x14ac:dyDescent="0.25">
      <c r="A151" s="59">
        <v>1947</v>
      </c>
      <c r="B151" s="55">
        <v>43404</v>
      </c>
      <c r="C151" s="58" t="s">
        <v>32</v>
      </c>
      <c r="D151" s="56" t="s">
        <v>220</v>
      </c>
      <c r="E151" s="57"/>
      <c r="F151" s="57">
        <v>800000</v>
      </c>
      <c r="G151" s="56" t="s">
        <v>599</v>
      </c>
    </row>
    <row r="152" spans="1:7" x14ac:dyDescent="0.25">
      <c r="A152" s="59">
        <v>1948</v>
      </c>
      <c r="B152" s="55">
        <v>43404</v>
      </c>
      <c r="C152" s="58" t="s">
        <v>38</v>
      </c>
      <c r="D152" s="56" t="s">
        <v>594</v>
      </c>
      <c r="E152" s="57"/>
      <c r="F152" s="61">
        <v>800000</v>
      </c>
      <c r="G152" s="56" t="s">
        <v>600</v>
      </c>
    </row>
    <row r="153" spans="1:7" x14ac:dyDescent="0.25">
      <c r="A153" s="59">
        <v>1949</v>
      </c>
      <c r="B153" s="55">
        <v>43404</v>
      </c>
      <c r="C153" s="58" t="s">
        <v>45</v>
      </c>
      <c r="D153" s="56" t="s">
        <v>596</v>
      </c>
      <c r="E153" s="57"/>
      <c r="F153" s="61">
        <v>65000</v>
      </c>
      <c r="G153" s="56" t="s">
        <v>601</v>
      </c>
    </row>
    <row r="154" spans="1:7" x14ac:dyDescent="0.25">
      <c r="A154" s="59">
        <v>1950</v>
      </c>
      <c r="B154" s="55">
        <v>43404</v>
      </c>
      <c r="C154" s="58" t="s">
        <v>45</v>
      </c>
      <c r="D154" s="56" t="s">
        <v>595</v>
      </c>
      <c r="E154" s="57"/>
      <c r="F154" s="61">
        <v>500000</v>
      </c>
      <c r="G154" s="56" t="s">
        <v>602</v>
      </c>
    </row>
    <row r="155" spans="1:7" x14ac:dyDescent="0.25">
      <c r="A155" s="59">
        <v>1951</v>
      </c>
      <c r="B155" s="55">
        <v>43404</v>
      </c>
      <c r="C155" s="58" t="s">
        <v>32</v>
      </c>
      <c r="D155" s="56" t="s">
        <v>609</v>
      </c>
      <c r="E155" s="57"/>
      <c r="F155" s="61">
        <v>12000</v>
      </c>
      <c r="G155" s="56" t="s">
        <v>603</v>
      </c>
    </row>
    <row r="156" spans="1:7" x14ac:dyDescent="0.25">
      <c r="A156" s="59">
        <v>1952</v>
      </c>
      <c r="B156" s="55">
        <v>43404</v>
      </c>
      <c r="C156" s="58" t="s">
        <v>199</v>
      </c>
      <c r="D156" s="56" t="s">
        <v>200</v>
      </c>
      <c r="E156" s="57"/>
      <c r="F156" s="61">
        <v>400000</v>
      </c>
      <c r="G156" s="56" t="s">
        <v>604</v>
      </c>
    </row>
    <row r="157" spans="1:7" x14ac:dyDescent="0.25">
      <c r="A157" s="59">
        <v>1953</v>
      </c>
      <c r="B157" s="55">
        <v>43404</v>
      </c>
      <c r="C157" s="58" t="s">
        <v>32</v>
      </c>
      <c r="D157" s="56" t="s">
        <v>596</v>
      </c>
      <c r="E157" s="57"/>
      <c r="F157" s="61">
        <v>175000</v>
      </c>
      <c r="G157" s="56" t="s">
        <v>605</v>
      </c>
    </row>
    <row r="158" spans="1:7" x14ac:dyDescent="0.25">
      <c r="A158" s="70">
        <v>1954</v>
      </c>
      <c r="B158" s="55">
        <v>43404</v>
      </c>
      <c r="C158" s="58" t="s">
        <v>45</v>
      </c>
      <c r="D158" s="56" t="s">
        <v>608</v>
      </c>
      <c r="E158" s="57"/>
      <c r="F158" s="61">
        <v>460000</v>
      </c>
      <c r="G158" s="54" t="s">
        <v>610</v>
      </c>
    </row>
    <row r="159" spans="1:7" ht="15.75" x14ac:dyDescent="0.25">
      <c r="A159" s="25"/>
      <c r="B159" s="63"/>
      <c r="C159" s="63"/>
      <c r="D159" s="64" t="s">
        <v>7</v>
      </c>
      <c r="E159" s="31">
        <f>SUM(E7:E158)</f>
        <v>66105022</v>
      </c>
      <c r="F159" s="65">
        <f>SUM(F7:F158)</f>
        <v>58423935</v>
      </c>
      <c r="G159" s="25"/>
    </row>
    <row r="160" spans="1:7" ht="15.75" x14ac:dyDescent="0.25">
      <c r="B160" s="66"/>
      <c r="C160" s="66"/>
      <c r="D160" s="67" t="s">
        <v>607</v>
      </c>
      <c r="E160" s="33">
        <f>E159-F159</f>
        <v>7681087</v>
      </c>
      <c r="F160" s="68"/>
    </row>
    <row r="163" spans="6:6" x14ac:dyDescent="0.25">
      <c r="F163" s="110"/>
    </row>
    <row r="167" spans="6:6" x14ac:dyDescent="0.25">
      <c r="F167" s="35"/>
    </row>
  </sheetData>
  <autoFilter ref="A5:F160"/>
  <mergeCells count="2">
    <mergeCell ref="A5:A6"/>
    <mergeCell ref="G5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10" workbookViewId="0">
      <selection activeCell="D26" sqref="D26"/>
    </sheetView>
  </sheetViews>
  <sheetFormatPr baseColWidth="10" defaultRowHeight="15" x14ac:dyDescent="0.25"/>
  <cols>
    <col min="1" max="1" width="7.42578125" customWidth="1"/>
    <col min="3" max="3" width="68.7109375" customWidth="1"/>
    <col min="4" max="4" width="17.140625" customWidth="1"/>
    <col min="5" max="5" width="12.7109375" bestFit="1" customWidth="1"/>
    <col min="6" max="6" width="16.140625" customWidth="1"/>
  </cols>
  <sheetData>
    <row r="1" spans="1:6" x14ac:dyDescent="0.25">
      <c r="A1" s="1" t="s">
        <v>0</v>
      </c>
      <c r="B1" s="2"/>
      <c r="D1" s="1"/>
      <c r="E1" s="2"/>
    </row>
    <row r="2" spans="1:6" x14ac:dyDescent="0.25">
      <c r="A2" s="2"/>
      <c r="B2" s="2"/>
      <c r="D2" s="2"/>
      <c r="E2" s="2"/>
    </row>
    <row r="3" spans="1:6" x14ac:dyDescent="0.25">
      <c r="A3" s="1" t="s">
        <v>8</v>
      </c>
      <c r="B3" s="2"/>
      <c r="D3" s="1"/>
      <c r="E3" s="2"/>
    </row>
    <row r="4" spans="1:6" x14ac:dyDescent="0.25">
      <c r="B4" s="2"/>
      <c r="C4" s="2"/>
      <c r="D4" s="3"/>
      <c r="E4" s="3"/>
    </row>
    <row r="5" spans="1:6" x14ac:dyDescent="0.25">
      <c r="A5" s="4"/>
      <c r="B5" s="4"/>
      <c r="C5" s="4"/>
      <c r="D5" s="5"/>
      <c r="E5" s="6"/>
      <c r="F5" s="7"/>
    </row>
    <row r="6" spans="1:6" x14ac:dyDescent="0.25">
      <c r="A6" s="8" t="s">
        <v>1</v>
      </c>
      <c r="B6" s="8" t="s">
        <v>2</v>
      </c>
      <c r="C6" s="8" t="s">
        <v>3</v>
      </c>
      <c r="D6" s="9" t="s">
        <v>4</v>
      </c>
      <c r="E6" s="10" t="s">
        <v>5</v>
      </c>
      <c r="F6" s="11" t="s">
        <v>6</v>
      </c>
    </row>
    <row r="7" spans="1:6" x14ac:dyDescent="0.25">
      <c r="A7" s="12"/>
      <c r="B7" s="13"/>
      <c r="C7" s="13"/>
      <c r="D7" s="14"/>
      <c r="E7" s="15"/>
      <c r="F7" s="16"/>
    </row>
    <row r="8" spans="1:6" x14ac:dyDescent="0.25">
      <c r="A8" s="17"/>
      <c r="B8" s="18"/>
      <c r="C8" s="19" t="s">
        <v>16</v>
      </c>
      <c r="D8" s="20">
        <v>65314886</v>
      </c>
      <c r="E8" s="21"/>
      <c r="F8" s="17"/>
    </row>
    <row r="9" spans="1:6" x14ac:dyDescent="0.25">
      <c r="A9" s="17">
        <v>1</v>
      </c>
      <c r="B9" s="22">
        <v>43374</v>
      </c>
      <c r="C9" s="29" t="s">
        <v>9</v>
      </c>
      <c r="D9" s="20"/>
      <c r="E9" s="27">
        <v>8000000</v>
      </c>
      <c r="F9" s="25" t="s">
        <v>10</v>
      </c>
    </row>
    <row r="10" spans="1:6" x14ac:dyDescent="0.25">
      <c r="A10" s="17">
        <v>2</v>
      </c>
      <c r="B10" s="22">
        <v>43374</v>
      </c>
      <c r="C10" s="23" t="s">
        <v>564</v>
      </c>
      <c r="D10" s="20"/>
      <c r="E10" s="27">
        <v>462500</v>
      </c>
      <c r="F10" s="25" t="s">
        <v>11</v>
      </c>
    </row>
    <row r="11" spans="1:6" x14ac:dyDescent="0.25">
      <c r="A11" s="17">
        <v>3</v>
      </c>
      <c r="B11" s="22">
        <v>43374</v>
      </c>
      <c r="C11" s="23" t="s">
        <v>17</v>
      </c>
      <c r="D11" s="20"/>
      <c r="E11" s="27">
        <v>56500</v>
      </c>
      <c r="F11" s="25" t="s">
        <v>12</v>
      </c>
    </row>
    <row r="12" spans="1:6" x14ac:dyDescent="0.25">
      <c r="A12" s="17">
        <v>4</v>
      </c>
      <c r="B12" s="22">
        <v>43374</v>
      </c>
      <c r="C12" s="23" t="s">
        <v>552</v>
      </c>
      <c r="D12" s="20"/>
      <c r="E12" s="27">
        <v>22600</v>
      </c>
      <c r="F12" s="25" t="s">
        <v>13</v>
      </c>
    </row>
    <row r="13" spans="1:6" x14ac:dyDescent="0.25">
      <c r="A13" s="17">
        <v>5</v>
      </c>
      <c r="B13" s="22">
        <v>43376</v>
      </c>
      <c r="C13" s="29" t="s">
        <v>19</v>
      </c>
      <c r="D13" s="26"/>
      <c r="E13" s="24">
        <v>2213750</v>
      </c>
      <c r="F13" s="25" t="s">
        <v>15</v>
      </c>
    </row>
    <row r="14" spans="1:6" x14ac:dyDescent="0.25">
      <c r="A14" s="17">
        <v>6</v>
      </c>
      <c r="B14" s="22">
        <v>43377</v>
      </c>
      <c r="C14" s="29" t="s">
        <v>553</v>
      </c>
      <c r="D14" s="26"/>
      <c r="E14" s="24">
        <v>5650</v>
      </c>
      <c r="F14" s="25" t="s">
        <v>21</v>
      </c>
    </row>
    <row r="15" spans="1:6" x14ac:dyDescent="0.25">
      <c r="A15" s="17">
        <v>7</v>
      </c>
      <c r="B15" s="22">
        <v>43377</v>
      </c>
      <c r="C15" s="29" t="s">
        <v>14</v>
      </c>
      <c r="D15" s="20"/>
      <c r="E15" s="27">
        <v>4000000</v>
      </c>
      <c r="F15" s="25" t="s">
        <v>22</v>
      </c>
    </row>
    <row r="16" spans="1:6" x14ac:dyDescent="0.25">
      <c r="A16" s="17">
        <v>8</v>
      </c>
      <c r="B16" s="22">
        <v>43383</v>
      </c>
      <c r="C16" s="29" t="s">
        <v>20</v>
      </c>
      <c r="D16" s="20"/>
      <c r="E16" s="27">
        <v>10000000</v>
      </c>
      <c r="F16" s="25" t="s">
        <v>23</v>
      </c>
    </row>
    <row r="17" spans="1:6" x14ac:dyDescent="0.25">
      <c r="A17" s="17">
        <v>9</v>
      </c>
      <c r="B17" s="22">
        <v>43384</v>
      </c>
      <c r="C17" s="29" t="s">
        <v>26</v>
      </c>
      <c r="D17" s="20"/>
      <c r="E17" s="27">
        <v>8000000</v>
      </c>
      <c r="F17" s="25" t="s">
        <v>24</v>
      </c>
    </row>
    <row r="18" spans="1:6" x14ac:dyDescent="0.25">
      <c r="A18" s="17">
        <v>10</v>
      </c>
      <c r="B18" s="22">
        <v>43388</v>
      </c>
      <c r="C18" s="29" t="s">
        <v>275</v>
      </c>
      <c r="D18" s="20"/>
      <c r="E18" s="198">
        <v>5000000</v>
      </c>
      <c r="F18" s="25" t="s">
        <v>25</v>
      </c>
    </row>
    <row r="19" spans="1:6" x14ac:dyDescent="0.25">
      <c r="A19" s="17">
        <v>11</v>
      </c>
      <c r="B19" s="22">
        <v>43391</v>
      </c>
      <c r="C19" s="29" t="s">
        <v>554</v>
      </c>
      <c r="D19" s="20"/>
      <c r="E19" s="198">
        <v>33900</v>
      </c>
      <c r="F19" s="25" t="s">
        <v>558</v>
      </c>
    </row>
    <row r="20" spans="1:6" x14ac:dyDescent="0.25">
      <c r="A20" s="17">
        <v>12</v>
      </c>
      <c r="B20" s="22">
        <v>43391</v>
      </c>
      <c r="C20" s="29" t="s">
        <v>555</v>
      </c>
      <c r="D20" s="20"/>
      <c r="E20" s="199">
        <v>10000000</v>
      </c>
      <c r="F20" s="25" t="s">
        <v>559</v>
      </c>
    </row>
    <row r="21" spans="1:6" x14ac:dyDescent="0.25">
      <c r="A21" s="17">
        <v>13</v>
      </c>
      <c r="B21" s="22">
        <v>43391</v>
      </c>
      <c r="C21" s="29" t="s">
        <v>556</v>
      </c>
      <c r="D21" s="20"/>
      <c r="E21" s="199">
        <v>22600</v>
      </c>
      <c r="F21" s="25" t="s">
        <v>560</v>
      </c>
    </row>
    <row r="22" spans="1:6" x14ac:dyDescent="0.25">
      <c r="A22" s="17">
        <v>14</v>
      </c>
      <c r="B22" s="22">
        <v>43395</v>
      </c>
      <c r="C22" s="29" t="s">
        <v>557</v>
      </c>
      <c r="D22" s="20"/>
      <c r="E22" s="199">
        <v>5000000</v>
      </c>
      <c r="F22" s="25" t="s">
        <v>561</v>
      </c>
    </row>
    <row r="23" spans="1:6" x14ac:dyDescent="0.25">
      <c r="A23" s="17">
        <v>15</v>
      </c>
      <c r="B23" s="22">
        <v>43395</v>
      </c>
      <c r="C23" s="29" t="s">
        <v>556</v>
      </c>
      <c r="D23" s="20"/>
      <c r="E23" s="199">
        <v>22600</v>
      </c>
      <c r="F23" s="25" t="s">
        <v>562</v>
      </c>
    </row>
    <row r="24" spans="1:6" x14ac:dyDescent="0.25">
      <c r="A24" s="17">
        <v>16</v>
      </c>
      <c r="B24" s="22">
        <v>43403</v>
      </c>
      <c r="C24" s="23" t="s">
        <v>552</v>
      </c>
      <c r="D24" s="20"/>
      <c r="E24" s="199">
        <v>22600</v>
      </c>
      <c r="F24" s="25" t="s">
        <v>585</v>
      </c>
    </row>
    <row r="25" spans="1:6" x14ac:dyDescent="0.25">
      <c r="A25" s="17">
        <v>17</v>
      </c>
      <c r="B25" s="22">
        <v>43404</v>
      </c>
      <c r="C25" s="29" t="s">
        <v>584</v>
      </c>
      <c r="D25" s="20"/>
      <c r="E25" s="199">
        <v>5000000</v>
      </c>
      <c r="F25" s="25" t="s">
        <v>586</v>
      </c>
    </row>
    <row r="26" spans="1:6" x14ac:dyDescent="0.25">
      <c r="A26" s="17">
        <v>18</v>
      </c>
      <c r="B26" s="22">
        <v>43404</v>
      </c>
      <c r="C26" s="29" t="s">
        <v>661</v>
      </c>
      <c r="D26" s="20"/>
      <c r="E26" s="199">
        <v>2500000</v>
      </c>
      <c r="F26" s="25" t="s">
        <v>587</v>
      </c>
    </row>
    <row r="27" spans="1:6" x14ac:dyDescent="0.25">
      <c r="A27" s="17">
        <v>19</v>
      </c>
      <c r="B27" s="22">
        <v>43404</v>
      </c>
      <c r="C27" s="29" t="s">
        <v>646</v>
      </c>
      <c r="D27" s="20"/>
      <c r="E27" s="199">
        <v>4576</v>
      </c>
      <c r="F27" s="25" t="s">
        <v>588</v>
      </c>
    </row>
    <row r="28" spans="1:6" x14ac:dyDescent="0.25">
      <c r="A28" s="17">
        <v>20</v>
      </c>
      <c r="B28" s="22">
        <v>43404</v>
      </c>
      <c r="C28" s="29" t="s">
        <v>647</v>
      </c>
      <c r="D28" s="20"/>
      <c r="E28" s="199">
        <v>25424</v>
      </c>
      <c r="F28" s="25" t="s">
        <v>645</v>
      </c>
    </row>
    <row r="29" spans="1:6" x14ac:dyDescent="0.25">
      <c r="A29" s="17"/>
      <c r="B29" s="22"/>
      <c r="C29" s="30" t="s">
        <v>7</v>
      </c>
      <c r="D29" s="65">
        <f>SUM(D8:D22)</f>
        <v>65314886</v>
      </c>
      <c r="E29" s="65">
        <f>SUM(E9:E28)</f>
        <v>60392700</v>
      </c>
      <c r="F29" s="17"/>
    </row>
    <row r="30" spans="1:6" x14ac:dyDescent="0.25">
      <c r="A30" s="17"/>
      <c r="B30" s="22"/>
      <c r="C30" s="32" t="s">
        <v>644</v>
      </c>
      <c r="D30" s="80">
        <f>D29-E29</f>
        <v>4922186</v>
      </c>
      <c r="E30" s="34"/>
      <c r="F30" s="1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J17" sqref="J17"/>
    </sheetView>
  </sheetViews>
  <sheetFormatPr baseColWidth="10" defaultRowHeight="15" x14ac:dyDescent="0.25"/>
  <cols>
    <col min="1" max="1" width="6" customWidth="1"/>
    <col min="3" max="3" width="54.140625" customWidth="1"/>
    <col min="8" max="8" width="15.28515625" bestFit="1" customWidth="1"/>
  </cols>
  <sheetData>
    <row r="1" spans="1:8" x14ac:dyDescent="0.25">
      <c r="A1" s="1" t="s">
        <v>0</v>
      </c>
      <c r="B1" s="2"/>
      <c r="C1" s="2"/>
      <c r="D1" s="3"/>
      <c r="E1" s="3"/>
    </row>
    <row r="2" spans="1:8" x14ac:dyDescent="0.25">
      <c r="A2" s="2"/>
      <c r="B2" s="2"/>
      <c r="C2" s="2"/>
      <c r="D2" s="3"/>
      <c r="E2" s="3"/>
    </row>
    <row r="3" spans="1:8" x14ac:dyDescent="0.25">
      <c r="A3" s="81" t="s">
        <v>276</v>
      </c>
      <c r="B3" s="2"/>
      <c r="C3" s="2"/>
      <c r="D3" s="2"/>
      <c r="E3" s="3"/>
    </row>
    <row r="4" spans="1:8" x14ac:dyDescent="0.25">
      <c r="A4" s="2"/>
      <c r="B4" s="2"/>
      <c r="C4" s="2"/>
      <c r="D4" s="3"/>
      <c r="E4" s="3"/>
    </row>
    <row r="5" spans="1:8" x14ac:dyDescent="0.25">
      <c r="A5" s="8" t="s">
        <v>1</v>
      </c>
      <c r="B5" s="8" t="s">
        <v>2</v>
      </c>
      <c r="C5" s="8" t="s">
        <v>3</v>
      </c>
      <c r="D5" s="9" t="s">
        <v>4</v>
      </c>
      <c r="E5" s="9" t="s">
        <v>5</v>
      </c>
    </row>
    <row r="6" spans="1:8" x14ac:dyDescent="0.25">
      <c r="A6" s="12"/>
      <c r="B6" s="13"/>
      <c r="C6" s="13"/>
      <c r="D6" s="14"/>
      <c r="E6" s="82"/>
    </row>
    <row r="7" spans="1:8" x14ac:dyDescent="0.25">
      <c r="A7" s="83"/>
      <c r="B7" s="84"/>
      <c r="C7" s="85" t="s">
        <v>277</v>
      </c>
      <c r="D7" s="86">
        <v>126.52</v>
      </c>
      <c r="E7" s="79"/>
    </row>
    <row r="8" spans="1:8" x14ac:dyDescent="0.25">
      <c r="A8" s="54"/>
      <c r="B8" s="22">
        <v>43374</v>
      </c>
      <c r="C8" s="29" t="s">
        <v>563</v>
      </c>
      <c r="D8" s="87">
        <v>1000</v>
      </c>
      <c r="E8" s="79"/>
    </row>
    <row r="9" spans="1:8" x14ac:dyDescent="0.25">
      <c r="A9" s="54"/>
      <c r="B9" s="22">
        <v>43374</v>
      </c>
      <c r="C9" s="29" t="s">
        <v>652</v>
      </c>
      <c r="D9" s="87"/>
      <c r="E9" s="88">
        <v>37.6</v>
      </c>
    </row>
    <row r="10" spans="1:8" x14ac:dyDescent="0.25">
      <c r="A10" s="54"/>
      <c r="B10" s="22">
        <v>43377</v>
      </c>
      <c r="C10" s="29" t="s">
        <v>569</v>
      </c>
      <c r="D10" s="89"/>
      <c r="E10" s="89">
        <v>0.63</v>
      </c>
    </row>
    <row r="11" spans="1:8" x14ac:dyDescent="0.25">
      <c r="A11" s="54"/>
      <c r="B11" s="22">
        <v>43381</v>
      </c>
      <c r="C11" s="29" t="s">
        <v>653</v>
      </c>
      <c r="D11" s="87"/>
      <c r="E11" s="79">
        <v>1000</v>
      </c>
    </row>
    <row r="12" spans="1:8" x14ac:dyDescent="0.25">
      <c r="A12" s="54"/>
      <c r="B12" s="22">
        <v>43404</v>
      </c>
      <c r="C12" s="29" t="s">
        <v>655</v>
      </c>
      <c r="D12" s="87">
        <v>10000</v>
      </c>
      <c r="E12" s="79"/>
    </row>
    <row r="13" spans="1:8" x14ac:dyDescent="0.25">
      <c r="A13" s="54"/>
      <c r="B13" s="22">
        <v>43404</v>
      </c>
      <c r="C13" s="29" t="s">
        <v>656</v>
      </c>
      <c r="D13" s="87"/>
      <c r="E13" s="79">
        <v>130.80000000000001</v>
      </c>
    </row>
    <row r="14" spans="1:8" x14ac:dyDescent="0.25">
      <c r="A14" s="54"/>
      <c r="B14" s="22">
        <v>43404</v>
      </c>
      <c r="C14" s="29" t="s">
        <v>654</v>
      </c>
      <c r="D14" s="87"/>
      <c r="E14" s="79">
        <v>3.05</v>
      </c>
    </row>
    <row r="15" spans="1:8" x14ac:dyDescent="0.25">
      <c r="A15" s="54"/>
      <c r="B15" s="22">
        <v>43404</v>
      </c>
      <c r="C15" s="29" t="s">
        <v>659</v>
      </c>
      <c r="D15" s="87"/>
      <c r="E15" s="79">
        <v>16.95</v>
      </c>
    </row>
    <row r="16" spans="1:8" x14ac:dyDescent="0.25">
      <c r="A16" s="90"/>
      <c r="B16" s="22"/>
      <c r="C16" s="30" t="s">
        <v>7</v>
      </c>
      <c r="D16" s="91">
        <f>SUM(D7:D15)</f>
        <v>11126.52</v>
      </c>
      <c r="E16" s="92">
        <f>SUM(E7:E15)</f>
        <v>1189.03</v>
      </c>
      <c r="H16" s="115"/>
    </row>
    <row r="17" spans="1:8" x14ac:dyDescent="0.25">
      <c r="A17" s="93"/>
      <c r="B17" s="93"/>
      <c r="C17" s="114" t="s">
        <v>657</v>
      </c>
      <c r="D17" s="94">
        <f>D16-E16</f>
        <v>9937.49</v>
      </c>
      <c r="E17" s="95"/>
      <c r="H17" s="115"/>
    </row>
    <row r="18" spans="1:8" x14ac:dyDescent="0.25">
      <c r="H18" s="115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9"/>
  <sheetViews>
    <sheetView workbookViewId="0">
      <selection activeCell="F15" sqref="F15"/>
    </sheetView>
  </sheetViews>
  <sheetFormatPr baseColWidth="10" defaultRowHeight="15" x14ac:dyDescent="0.25"/>
  <cols>
    <col min="1" max="1" width="21" customWidth="1"/>
    <col min="2" max="2" width="27.140625" bestFit="1" customWidth="1"/>
  </cols>
  <sheetData>
    <row r="3" spans="1:2" x14ac:dyDescent="0.25">
      <c r="A3" s="117" t="s">
        <v>579</v>
      </c>
      <c r="B3" t="s">
        <v>583</v>
      </c>
    </row>
    <row r="4" spans="1:2" x14ac:dyDescent="0.25">
      <c r="A4" s="118" t="s">
        <v>257</v>
      </c>
      <c r="B4" s="120">
        <v>4235000</v>
      </c>
    </row>
    <row r="5" spans="1:2" x14ac:dyDescent="0.25">
      <c r="A5" s="118" t="s">
        <v>568</v>
      </c>
      <c r="B5" s="120">
        <v>5392700</v>
      </c>
    </row>
    <row r="6" spans="1:2" x14ac:dyDescent="0.25">
      <c r="A6" s="118" t="s">
        <v>570</v>
      </c>
      <c r="B6" s="120">
        <v>1716392</v>
      </c>
    </row>
    <row r="7" spans="1:2" x14ac:dyDescent="0.25">
      <c r="A7" s="118" t="s">
        <v>37</v>
      </c>
      <c r="B7" s="120">
        <v>7662685</v>
      </c>
    </row>
    <row r="8" spans="1:2" x14ac:dyDescent="0.25">
      <c r="A8" s="118" t="s">
        <v>44</v>
      </c>
      <c r="B8" s="120">
        <v>1986000</v>
      </c>
    </row>
    <row r="9" spans="1:2" x14ac:dyDescent="0.25">
      <c r="A9" s="118" t="s">
        <v>36</v>
      </c>
      <c r="B9" s="120">
        <v>479500</v>
      </c>
    </row>
    <row r="10" spans="1:2" x14ac:dyDescent="0.25">
      <c r="A10" s="118" t="s">
        <v>29</v>
      </c>
      <c r="B10" s="120">
        <v>617500</v>
      </c>
    </row>
    <row r="11" spans="1:2" x14ac:dyDescent="0.25">
      <c r="A11" s="118" t="s">
        <v>33</v>
      </c>
      <c r="B11" s="120">
        <v>808000</v>
      </c>
    </row>
    <row r="12" spans="1:2" x14ac:dyDescent="0.25">
      <c r="A12" s="118" t="s">
        <v>34</v>
      </c>
      <c r="B12" s="120">
        <v>547500</v>
      </c>
    </row>
    <row r="13" spans="1:2" x14ac:dyDescent="0.25">
      <c r="A13" s="118" t="s">
        <v>30</v>
      </c>
      <c r="B13" s="120">
        <v>2697500</v>
      </c>
    </row>
    <row r="14" spans="1:2" x14ac:dyDescent="0.25">
      <c r="A14" s="118" t="s">
        <v>32</v>
      </c>
      <c r="B14" s="120">
        <v>8322500</v>
      </c>
    </row>
    <row r="15" spans="1:2" x14ac:dyDescent="0.25">
      <c r="A15" s="118" t="s">
        <v>397</v>
      </c>
      <c r="B15" s="120">
        <v>12002500</v>
      </c>
    </row>
    <row r="16" spans="1:2" x14ac:dyDescent="0.25">
      <c r="A16" s="118" t="s">
        <v>303</v>
      </c>
      <c r="B16" s="120">
        <v>11966200</v>
      </c>
    </row>
    <row r="17" spans="1:2" x14ac:dyDescent="0.25">
      <c r="A17" s="118" t="s">
        <v>415</v>
      </c>
      <c r="B17" s="120">
        <v>375000</v>
      </c>
    </row>
    <row r="18" spans="1:2" x14ac:dyDescent="0.25">
      <c r="A18" s="118" t="s">
        <v>38</v>
      </c>
      <c r="B18" s="120">
        <v>451000</v>
      </c>
    </row>
    <row r="19" spans="1:2" x14ac:dyDescent="0.25">
      <c r="A19" s="118" t="s">
        <v>580</v>
      </c>
      <c r="B19" s="120">
        <v>59259977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2"/>
  <sheetViews>
    <sheetView topLeftCell="L1" workbookViewId="0">
      <selection activeCell="S18" sqref="S18"/>
    </sheetView>
  </sheetViews>
  <sheetFormatPr baseColWidth="10" defaultRowHeight="15" x14ac:dyDescent="0.25"/>
  <cols>
    <col min="1" max="1" width="27.140625" bestFit="1" customWidth="1"/>
    <col min="2" max="2" width="23.85546875" customWidth="1"/>
    <col min="3" max="5" width="8" customWidth="1"/>
    <col min="6" max="6" width="11.85546875" bestFit="1" customWidth="1"/>
    <col min="7" max="7" width="15.28515625" bestFit="1" customWidth="1"/>
    <col min="8" max="8" width="15.7109375" bestFit="1" customWidth="1"/>
    <col min="9" max="9" width="10" customWidth="1"/>
    <col min="10" max="10" width="10.42578125" customWidth="1"/>
    <col min="11" max="11" width="8.28515625" customWidth="1"/>
    <col min="12" max="12" width="10.5703125" customWidth="1"/>
    <col min="13" max="13" width="13.5703125" bestFit="1" customWidth="1"/>
    <col min="14" max="14" width="9.42578125" customWidth="1"/>
    <col min="15" max="15" width="9.85546875" customWidth="1"/>
    <col min="16" max="16" width="15.140625" bestFit="1" customWidth="1"/>
    <col min="17" max="17" width="17.42578125" bestFit="1" customWidth="1"/>
    <col min="18" max="18" width="12.5703125" bestFit="1" customWidth="1"/>
  </cols>
  <sheetData>
    <row r="3" spans="1:18" x14ac:dyDescent="0.25">
      <c r="A3" s="117" t="s">
        <v>583</v>
      </c>
      <c r="B3" s="117" t="s">
        <v>582</v>
      </c>
    </row>
    <row r="4" spans="1:18" x14ac:dyDescent="0.25">
      <c r="A4" s="117" t="s">
        <v>579</v>
      </c>
      <c r="B4" t="s">
        <v>566</v>
      </c>
      <c r="C4" t="s">
        <v>295</v>
      </c>
      <c r="D4" t="s">
        <v>304</v>
      </c>
      <c r="E4" t="s">
        <v>317</v>
      </c>
      <c r="F4" t="s">
        <v>319</v>
      </c>
      <c r="G4" t="s">
        <v>301</v>
      </c>
      <c r="H4" t="s">
        <v>471</v>
      </c>
      <c r="I4" t="s">
        <v>308</v>
      </c>
      <c r="J4" t="s">
        <v>567</v>
      </c>
      <c r="K4" t="s">
        <v>300</v>
      </c>
      <c r="L4" t="s">
        <v>293</v>
      </c>
      <c r="M4" t="s">
        <v>296</v>
      </c>
      <c r="N4" t="s">
        <v>288</v>
      </c>
      <c r="O4" t="s">
        <v>316</v>
      </c>
      <c r="P4" t="s">
        <v>551</v>
      </c>
      <c r="Q4" t="s">
        <v>292</v>
      </c>
      <c r="R4" t="s">
        <v>580</v>
      </c>
    </row>
    <row r="5" spans="1:18" x14ac:dyDescent="0.25">
      <c r="A5" s="118" t="s">
        <v>290</v>
      </c>
      <c r="B5" s="120">
        <v>1932842</v>
      </c>
      <c r="C5" s="120">
        <v>5308000</v>
      </c>
      <c r="D5" s="120">
        <v>1846185</v>
      </c>
      <c r="E5" s="120">
        <v>2202000</v>
      </c>
      <c r="F5" s="120">
        <v>1200000</v>
      </c>
      <c r="G5" s="120">
        <v>2376000</v>
      </c>
      <c r="H5" s="120">
        <v>30000</v>
      </c>
      <c r="I5" s="120">
        <v>1092500</v>
      </c>
      <c r="J5" s="120">
        <v>2213750</v>
      </c>
      <c r="K5" s="120">
        <v>3585000</v>
      </c>
      <c r="L5" s="120">
        <v>2500000</v>
      </c>
      <c r="M5" s="120">
        <v>184000</v>
      </c>
      <c r="N5" s="120">
        <v>19678500</v>
      </c>
      <c r="O5" s="120">
        <v>3330000</v>
      </c>
      <c r="P5" s="120">
        <v>291200</v>
      </c>
      <c r="Q5" s="120">
        <v>11490000</v>
      </c>
      <c r="R5" s="120">
        <v>59259977</v>
      </c>
    </row>
    <row r="6" spans="1:18" x14ac:dyDescent="0.25">
      <c r="A6" s="119" t="s">
        <v>289</v>
      </c>
      <c r="B6" s="120"/>
      <c r="C6" s="120"/>
      <c r="D6" s="120"/>
      <c r="E6" s="120"/>
      <c r="F6" s="120"/>
      <c r="G6" s="120">
        <v>60000</v>
      </c>
      <c r="H6" s="120"/>
      <c r="I6" s="120"/>
      <c r="J6" s="120"/>
      <c r="K6" s="120"/>
      <c r="L6" s="120">
        <v>100000</v>
      </c>
      <c r="M6" s="120"/>
      <c r="N6" s="120">
        <v>2870000</v>
      </c>
      <c r="O6" s="120">
        <v>70000</v>
      </c>
      <c r="P6" s="120"/>
      <c r="Q6" s="120">
        <v>1680000</v>
      </c>
      <c r="R6" s="120">
        <v>4780000</v>
      </c>
    </row>
    <row r="7" spans="1:18" x14ac:dyDescent="0.25">
      <c r="A7" s="119" t="s">
        <v>299</v>
      </c>
      <c r="B7" s="120"/>
      <c r="C7" s="120">
        <v>5108000</v>
      </c>
      <c r="D7" s="120"/>
      <c r="E7" s="120">
        <v>2202000</v>
      </c>
      <c r="F7" s="120">
        <v>1200000</v>
      </c>
      <c r="G7" s="120"/>
      <c r="H7" s="120"/>
      <c r="I7" s="120">
        <v>460000</v>
      </c>
      <c r="J7" s="120">
        <v>2213750</v>
      </c>
      <c r="K7" s="120"/>
      <c r="L7" s="120"/>
      <c r="M7" s="120"/>
      <c r="N7" s="120">
        <v>3730000</v>
      </c>
      <c r="O7" s="120">
        <v>50000</v>
      </c>
      <c r="P7" s="120"/>
      <c r="Q7" s="120">
        <v>8250000</v>
      </c>
      <c r="R7" s="120">
        <v>23213750</v>
      </c>
    </row>
    <row r="8" spans="1:18" x14ac:dyDescent="0.25">
      <c r="A8" s="119" t="s">
        <v>302</v>
      </c>
      <c r="B8" s="120"/>
      <c r="C8" s="120"/>
      <c r="D8" s="120">
        <v>1846185</v>
      </c>
      <c r="E8" s="120"/>
      <c r="F8" s="120"/>
      <c r="G8" s="120"/>
      <c r="H8" s="120"/>
      <c r="I8" s="120"/>
      <c r="J8" s="120"/>
      <c r="K8" s="120">
        <v>170000</v>
      </c>
      <c r="L8" s="120"/>
      <c r="M8" s="120"/>
      <c r="N8" s="120">
        <v>1330000</v>
      </c>
      <c r="O8" s="120">
        <v>3150000</v>
      </c>
      <c r="P8" s="120">
        <v>291200</v>
      </c>
      <c r="Q8" s="120">
        <v>1080000</v>
      </c>
      <c r="R8" s="120">
        <v>7867385</v>
      </c>
    </row>
    <row r="9" spans="1:18" x14ac:dyDescent="0.25">
      <c r="A9" s="119" t="s">
        <v>305</v>
      </c>
      <c r="B9" s="120"/>
      <c r="C9" s="120">
        <v>200000</v>
      </c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>
        <v>251000</v>
      </c>
      <c r="O9" s="120">
        <v>60000</v>
      </c>
      <c r="P9" s="120"/>
      <c r="Q9" s="120"/>
      <c r="R9" s="120">
        <v>511000</v>
      </c>
    </row>
    <row r="10" spans="1:18" x14ac:dyDescent="0.25">
      <c r="A10" s="119" t="s">
        <v>297</v>
      </c>
      <c r="B10" s="120">
        <v>1932842</v>
      </c>
      <c r="C10" s="120"/>
      <c r="D10" s="120"/>
      <c r="E10" s="120"/>
      <c r="F10" s="120"/>
      <c r="G10" s="120">
        <v>2316000</v>
      </c>
      <c r="H10" s="120">
        <v>30000</v>
      </c>
      <c r="I10" s="120">
        <v>462500</v>
      </c>
      <c r="J10" s="120"/>
      <c r="K10" s="120">
        <v>3415000</v>
      </c>
      <c r="L10" s="120">
        <v>2400000</v>
      </c>
      <c r="M10" s="120">
        <v>184000</v>
      </c>
      <c r="N10" s="120">
        <v>11497500</v>
      </c>
      <c r="O10" s="120"/>
      <c r="P10" s="120"/>
      <c r="Q10" s="120">
        <v>480000</v>
      </c>
      <c r="R10" s="120">
        <v>22717842</v>
      </c>
    </row>
    <row r="11" spans="1:18" x14ac:dyDescent="0.25">
      <c r="A11" s="119" t="s">
        <v>315</v>
      </c>
      <c r="B11" s="120"/>
      <c r="C11" s="120"/>
      <c r="D11" s="120"/>
      <c r="E11" s="120"/>
      <c r="F11" s="120"/>
      <c r="G11" s="120"/>
      <c r="H11" s="120"/>
      <c r="I11" s="120">
        <v>170000</v>
      </c>
      <c r="J11" s="120"/>
      <c r="K11" s="120"/>
      <c r="L11" s="120"/>
      <c r="M11" s="120"/>
      <c r="N11" s="120"/>
      <c r="O11" s="120"/>
      <c r="P11" s="120"/>
      <c r="Q11" s="120"/>
      <c r="R11" s="120">
        <v>170000</v>
      </c>
    </row>
    <row r="12" spans="1:18" x14ac:dyDescent="0.25">
      <c r="A12" s="118" t="s">
        <v>580</v>
      </c>
      <c r="B12" s="120">
        <v>1932842</v>
      </c>
      <c r="C12" s="120">
        <v>5308000</v>
      </c>
      <c r="D12" s="120">
        <v>1846185</v>
      </c>
      <c r="E12" s="120">
        <v>2202000</v>
      </c>
      <c r="F12" s="120">
        <v>1200000</v>
      </c>
      <c r="G12" s="120">
        <v>2376000</v>
      </c>
      <c r="H12" s="120">
        <v>30000</v>
      </c>
      <c r="I12" s="120">
        <v>1092500</v>
      </c>
      <c r="J12" s="120">
        <v>2213750</v>
      </c>
      <c r="K12" s="120">
        <v>3585000</v>
      </c>
      <c r="L12" s="120">
        <v>2500000</v>
      </c>
      <c r="M12" s="120">
        <v>184000</v>
      </c>
      <c r="N12" s="120">
        <v>19678500</v>
      </c>
      <c r="O12" s="120">
        <v>3330000</v>
      </c>
      <c r="P12" s="120">
        <v>291200</v>
      </c>
      <c r="Q12" s="120">
        <v>11490000</v>
      </c>
      <c r="R12" s="120">
        <v>59259977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5"/>
  <sheetViews>
    <sheetView tabSelected="1" workbookViewId="0">
      <selection activeCell="N11" sqref="N11"/>
    </sheetView>
  </sheetViews>
  <sheetFormatPr baseColWidth="10" defaultRowHeight="15" x14ac:dyDescent="0.25"/>
  <cols>
    <col min="4" max="4" width="12.28515625" customWidth="1"/>
    <col min="5" max="5" width="13" customWidth="1"/>
    <col min="9" max="9" width="7.85546875" customWidth="1"/>
  </cols>
  <sheetData>
    <row r="1" spans="1:11" ht="60" x14ac:dyDescent="0.25">
      <c r="A1" s="96" t="s">
        <v>278</v>
      </c>
      <c r="B1" s="97" t="s">
        <v>279</v>
      </c>
      <c r="C1" s="97" t="s">
        <v>280</v>
      </c>
      <c r="D1" s="97" t="s">
        <v>281</v>
      </c>
      <c r="E1" s="98" t="s">
        <v>282</v>
      </c>
      <c r="F1" s="97" t="s">
        <v>28</v>
      </c>
      <c r="G1" s="97" t="s">
        <v>283</v>
      </c>
      <c r="H1" s="97" t="s">
        <v>284</v>
      </c>
      <c r="I1" s="97" t="s">
        <v>285</v>
      </c>
      <c r="J1" s="99" t="s">
        <v>286</v>
      </c>
      <c r="K1" s="99" t="s">
        <v>287</v>
      </c>
    </row>
    <row r="2" spans="1:11" x14ac:dyDescent="0.25">
      <c r="A2" s="195">
        <v>43374</v>
      </c>
      <c r="B2" s="103" t="s">
        <v>365</v>
      </c>
      <c r="C2" s="101" t="s">
        <v>292</v>
      </c>
      <c r="D2" s="101" t="s">
        <v>299</v>
      </c>
      <c r="E2" s="102">
        <v>250000</v>
      </c>
      <c r="F2" s="104" t="s">
        <v>44</v>
      </c>
      <c r="G2" s="28" t="s">
        <v>290</v>
      </c>
      <c r="H2" s="103" t="s">
        <v>437</v>
      </c>
      <c r="I2" s="104" t="s">
        <v>291</v>
      </c>
      <c r="J2" s="101">
        <f t="shared" ref="J2:J66" si="0">E2/9080</f>
        <v>27.533039647577091</v>
      </c>
      <c r="K2" s="101">
        <v>9080</v>
      </c>
    </row>
    <row r="3" spans="1:11" x14ac:dyDescent="0.25">
      <c r="A3" s="195">
        <v>43374</v>
      </c>
      <c r="B3" s="103" t="s">
        <v>306</v>
      </c>
      <c r="C3" s="101" t="s">
        <v>292</v>
      </c>
      <c r="D3" s="101" t="s">
        <v>299</v>
      </c>
      <c r="E3" s="102">
        <v>80000</v>
      </c>
      <c r="F3" s="104" t="s">
        <v>44</v>
      </c>
      <c r="G3" s="28" t="s">
        <v>290</v>
      </c>
      <c r="H3" s="103" t="s">
        <v>435</v>
      </c>
      <c r="I3" s="104" t="s">
        <v>291</v>
      </c>
      <c r="J3" s="101">
        <f t="shared" si="0"/>
        <v>8.8105726872246688</v>
      </c>
      <c r="K3" s="101">
        <v>9080</v>
      </c>
    </row>
    <row r="4" spans="1:11" x14ac:dyDescent="0.25">
      <c r="A4" s="195">
        <v>43374</v>
      </c>
      <c r="B4" s="103" t="s">
        <v>294</v>
      </c>
      <c r="C4" s="101" t="s">
        <v>288</v>
      </c>
      <c r="D4" s="101" t="s">
        <v>299</v>
      </c>
      <c r="E4" s="102">
        <v>70000</v>
      </c>
      <c r="F4" s="104" t="s">
        <v>44</v>
      </c>
      <c r="G4" s="28" t="s">
        <v>290</v>
      </c>
      <c r="H4" s="103" t="s">
        <v>438</v>
      </c>
      <c r="I4" s="104" t="s">
        <v>291</v>
      </c>
      <c r="J4" s="101">
        <f t="shared" si="0"/>
        <v>7.7092511013215859</v>
      </c>
      <c r="K4" s="101">
        <v>9080</v>
      </c>
    </row>
    <row r="5" spans="1:11" x14ac:dyDescent="0.25">
      <c r="A5" s="195">
        <v>43374</v>
      </c>
      <c r="B5" s="103" t="s">
        <v>336</v>
      </c>
      <c r="C5" s="101" t="s">
        <v>288</v>
      </c>
      <c r="D5" s="101" t="s">
        <v>299</v>
      </c>
      <c r="E5" s="102">
        <v>22000</v>
      </c>
      <c r="F5" s="104" t="s">
        <v>44</v>
      </c>
      <c r="G5" s="28" t="s">
        <v>290</v>
      </c>
      <c r="H5" s="103" t="s">
        <v>436</v>
      </c>
      <c r="I5" s="104" t="s">
        <v>291</v>
      </c>
      <c r="J5" s="101">
        <f t="shared" si="0"/>
        <v>2.4229074889867843</v>
      </c>
      <c r="K5" s="101">
        <v>9080</v>
      </c>
    </row>
    <row r="6" spans="1:11" x14ac:dyDescent="0.25">
      <c r="A6" s="195">
        <v>43374</v>
      </c>
      <c r="B6" s="103" t="s">
        <v>337</v>
      </c>
      <c r="C6" s="101" t="s">
        <v>317</v>
      </c>
      <c r="D6" s="101" t="s">
        <v>299</v>
      </c>
      <c r="E6" s="102">
        <v>64000</v>
      </c>
      <c r="F6" s="104" t="s">
        <v>44</v>
      </c>
      <c r="G6" s="28" t="s">
        <v>290</v>
      </c>
      <c r="H6" s="103" t="s">
        <v>439</v>
      </c>
      <c r="I6" s="104" t="s">
        <v>291</v>
      </c>
      <c r="J6" s="101">
        <f t="shared" si="0"/>
        <v>7.0484581497797354</v>
      </c>
      <c r="K6" s="101">
        <v>9080</v>
      </c>
    </row>
    <row r="7" spans="1:11" x14ac:dyDescent="0.25">
      <c r="A7" s="195">
        <v>43374</v>
      </c>
      <c r="B7" s="101" t="s">
        <v>309</v>
      </c>
      <c r="C7" s="101" t="s">
        <v>288</v>
      </c>
      <c r="D7" s="101" t="s">
        <v>289</v>
      </c>
      <c r="E7" s="102">
        <v>19000</v>
      </c>
      <c r="F7" s="103" t="s">
        <v>36</v>
      </c>
      <c r="G7" s="28" t="s">
        <v>290</v>
      </c>
      <c r="H7" s="103" t="s">
        <v>62</v>
      </c>
      <c r="I7" s="104" t="s">
        <v>291</v>
      </c>
      <c r="J7" s="101">
        <f t="shared" si="0"/>
        <v>2.0925110132158591</v>
      </c>
      <c r="K7" s="101">
        <v>9080</v>
      </c>
    </row>
    <row r="8" spans="1:11" x14ac:dyDescent="0.25">
      <c r="A8" s="195">
        <v>43374</v>
      </c>
      <c r="B8" s="101" t="s">
        <v>320</v>
      </c>
      <c r="C8" s="101" t="s">
        <v>288</v>
      </c>
      <c r="D8" s="101" t="s">
        <v>289</v>
      </c>
      <c r="E8" s="102">
        <v>27000</v>
      </c>
      <c r="F8" s="104" t="s">
        <v>29</v>
      </c>
      <c r="G8" s="28" t="s">
        <v>290</v>
      </c>
      <c r="H8" s="103" t="s">
        <v>440</v>
      </c>
      <c r="I8" s="104" t="s">
        <v>291</v>
      </c>
      <c r="J8" s="101">
        <f t="shared" si="0"/>
        <v>2.9735682819383258</v>
      </c>
      <c r="K8" s="101">
        <v>9080</v>
      </c>
    </row>
    <row r="9" spans="1:11" x14ac:dyDescent="0.25">
      <c r="A9" s="195">
        <v>43374</v>
      </c>
      <c r="B9" s="101" t="s">
        <v>321</v>
      </c>
      <c r="C9" s="101" t="s">
        <v>288</v>
      </c>
      <c r="D9" s="101" t="s">
        <v>289</v>
      </c>
      <c r="E9" s="102">
        <v>38000</v>
      </c>
      <c r="F9" s="104" t="s">
        <v>29</v>
      </c>
      <c r="G9" s="28" t="s">
        <v>290</v>
      </c>
      <c r="H9" s="103" t="s">
        <v>58</v>
      </c>
      <c r="I9" s="104" t="s">
        <v>291</v>
      </c>
      <c r="J9" s="101">
        <f t="shared" si="0"/>
        <v>4.1850220264317182</v>
      </c>
      <c r="K9" s="101">
        <v>9080</v>
      </c>
    </row>
    <row r="10" spans="1:11" x14ac:dyDescent="0.25">
      <c r="A10" s="195">
        <v>43374</v>
      </c>
      <c r="B10" s="101" t="s">
        <v>318</v>
      </c>
      <c r="C10" s="101" t="s">
        <v>288</v>
      </c>
      <c r="D10" s="101" t="s">
        <v>289</v>
      </c>
      <c r="E10" s="102">
        <v>25000</v>
      </c>
      <c r="F10" s="104" t="s">
        <v>34</v>
      </c>
      <c r="G10" s="28" t="s">
        <v>290</v>
      </c>
      <c r="H10" s="103" t="s">
        <v>72</v>
      </c>
      <c r="I10" s="104" t="s">
        <v>291</v>
      </c>
      <c r="J10" s="101">
        <f t="shared" si="0"/>
        <v>2.7533039647577091</v>
      </c>
      <c r="K10" s="101">
        <v>9080</v>
      </c>
    </row>
    <row r="11" spans="1:11" x14ac:dyDescent="0.25">
      <c r="A11" s="195">
        <v>43374</v>
      </c>
      <c r="B11" s="101" t="s">
        <v>310</v>
      </c>
      <c r="C11" s="101" t="s">
        <v>288</v>
      </c>
      <c r="D11" s="101" t="s">
        <v>289</v>
      </c>
      <c r="E11" s="102">
        <v>19500</v>
      </c>
      <c r="F11" s="104" t="s">
        <v>34</v>
      </c>
      <c r="G11" s="28" t="s">
        <v>290</v>
      </c>
      <c r="H11" s="103" t="s">
        <v>61</v>
      </c>
      <c r="I11" s="104" t="s">
        <v>291</v>
      </c>
      <c r="J11" s="101">
        <f t="shared" si="0"/>
        <v>2.1475770925110131</v>
      </c>
      <c r="K11" s="101">
        <v>9080</v>
      </c>
    </row>
    <row r="12" spans="1:11" x14ac:dyDescent="0.25">
      <c r="A12" s="195">
        <v>43374</v>
      </c>
      <c r="B12" s="101" t="s">
        <v>322</v>
      </c>
      <c r="C12" s="101" t="s">
        <v>288</v>
      </c>
      <c r="D12" s="101" t="s">
        <v>289</v>
      </c>
      <c r="E12" s="102">
        <v>17000</v>
      </c>
      <c r="F12" s="104" t="s">
        <v>30</v>
      </c>
      <c r="G12" s="28" t="s">
        <v>290</v>
      </c>
      <c r="H12" s="101" t="s">
        <v>440</v>
      </c>
      <c r="I12" s="104" t="s">
        <v>291</v>
      </c>
      <c r="J12" s="101">
        <f t="shared" si="0"/>
        <v>1.8722466960352422</v>
      </c>
      <c r="K12" s="101">
        <v>9080</v>
      </c>
    </row>
    <row r="13" spans="1:11" x14ac:dyDescent="0.25">
      <c r="A13" s="195">
        <v>43374</v>
      </c>
      <c r="B13" s="103" t="s">
        <v>192</v>
      </c>
      <c r="C13" s="101" t="s">
        <v>288</v>
      </c>
      <c r="D13" s="101" t="s">
        <v>289</v>
      </c>
      <c r="E13" s="102">
        <v>12500</v>
      </c>
      <c r="F13" s="104" t="s">
        <v>30</v>
      </c>
      <c r="G13" s="28" t="s">
        <v>290</v>
      </c>
      <c r="H13" s="103" t="s">
        <v>59</v>
      </c>
      <c r="I13" s="104" t="s">
        <v>291</v>
      </c>
      <c r="J13" s="101">
        <f t="shared" si="0"/>
        <v>1.3766519823788546</v>
      </c>
      <c r="K13" s="101">
        <v>9080</v>
      </c>
    </row>
    <row r="14" spans="1:11" x14ac:dyDescent="0.25">
      <c r="A14" s="195">
        <v>43374</v>
      </c>
      <c r="B14" s="101" t="s">
        <v>322</v>
      </c>
      <c r="C14" s="101" t="s">
        <v>288</v>
      </c>
      <c r="D14" s="101" t="s">
        <v>289</v>
      </c>
      <c r="E14" s="102">
        <v>17000</v>
      </c>
      <c r="F14" s="104" t="s">
        <v>30</v>
      </c>
      <c r="G14" s="28" t="s">
        <v>290</v>
      </c>
      <c r="H14" s="103" t="s">
        <v>69</v>
      </c>
      <c r="I14" s="104" t="s">
        <v>291</v>
      </c>
      <c r="J14" s="101">
        <f t="shared" si="0"/>
        <v>1.8722466960352422</v>
      </c>
      <c r="K14" s="101">
        <v>9080</v>
      </c>
    </row>
    <row r="15" spans="1:11" x14ac:dyDescent="0.25">
      <c r="A15" s="195">
        <v>43374</v>
      </c>
      <c r="B15" s="28" t="s">
        <v>193</v>
      </c>
      <c r="C15" s="101" t="s">
        <v>293</v>
      </c>
      <c r="D15" s="101" t="s">
        <v>289</v>
      </c>
      <c r="E15" s="102">
        <v>10000</v>
      </c>
      <c r="F15" s="104" t="s">
        <v>30</v>
      </c>
      <c r="G15" s="28" t="s">
        <v>290</v>
      </c>
      <c r="H15" s="103" t="s">
        <v>60</v>
      </c>
      <c r="I15" s="104" t="s">
        <v>291</v>
      </c>
      <c r="J15" s="101">
        <f t="shared" si="0"/>
        <v>1.1013215859030836</v>
      </c>
      <c r="K15" s="101">
        <v>9080</v>
      </c>
    </row>
    <row r="16" spans="1:11" x14ac:dyDescent="0.25">
      <c r="A16" s="195">
        <v>43374</v>
      </c>
      <c r="B16" s="101" t="s">
        <v>322</v>
      </c>
      <c r="C16" s="101" t="s">
        <v>288</v>
      </c>
      <c r="D16" s="101" t="s">
        <v>289</v>
      </c>
      <c r="E16" s="102">
        <v>17000</v>
      </c>
      <c r="F16" s="104" t="s">
        <v>30</v>
      </c>
      <c r="G16" s="28" t="s">
        <v>290</v>
      </c>
      <c r="H16" s="103" t="s">
        <v>69</v>
      </c>
      <c r="I16" s="104" t="s">
        <v>291</v>
      </c>
      <c r="J16" s="101">
        <f t="shared" si="0"/>
        <v>1.8722466960352422</v>
      </c>
      <c r="K16" s="101">
        <v>9080</v>
      </c>
    </row>
    <row r="17" spans="1:11" x14ac:dyDescent="0.25">
      <c r="A17" s="195">
        <v>43374</v>
      </c>
      <c r="B17" s="101" t="s">
        <v>357</v>
      </c>
      <c r="C17" s="101" t="s">
        <v>288</v>
      </c>
      <c r="D17" s="101" t="s">
        <v>305</v>
      </c>
      <c r="E17" s="111">
        <v>30000</v>
      </c>
      <c r="F17" s="105" t="s">
        <v>38</v>
      </c>
      <c r="G17" s="28" t="s">
        <v>290</v>
      </c>
      <c r="H17" s="103" t="s">
        <v>55</v>
      </c>
      <c r="I17" s="104" t="s">
        <v>291</v>
      </c>
      <c r="J17" s="101">
        <f t="shared" si="0"/>
        <v>3.303964757709251</v>
      </c>
      <c r="K17" s="101">
        <v>9080</v>
      </c>
    </row>
    <row r="18" spans="1:11" x14ac:dyDescent="0.25">
      <c r="A18" s="112">
        <v>43374</v>
      </c>
      <c r="B18" s="28" t="s">
        <v>359</v>
      </c>
      <c r="C18" s="101" t="s">
        <v>288</v>
      </c>
      <c r="D18" s="101" t="s">
        <v>289</v>
      </c>
      <c r="E18" s="108">
        <v>68000</v>
      </c>
      <c r="F18" s="104" t="s">
        <v>33</v>
      </c>
      <c r="G18" s="28" t="s">
        <v>290</v>
      </c>
      <c r="H18" s="103" t="s">
        <v>63</v>
      </c>
      <c r="I18" s="104" t="s">
        <v>291</v>
      </c>
      <c r="J18" s="101">
        <f t="shared" si="0"/>
        <v>7.4889867841409687</v>
      </c>
      <c r="K18" s="101">
        <v>9080</v>
      </c>
    </row>
    <row r="19" spans="1:11" x14ac:dyDescent="0.25">
      <c r="A19" s="112">
        <v>43374</v>
      </c>
      <c r="B19" s="28" t="s">
        <v>196</v>
      </c>
      <c r="C19" s="103" t="s">
        <v>301</v>
      </c>
      <c r="D19" s="101" t="s">
        <v>297</v>
      </c>
      <c r="E19" s="108">
        <v>440000</v>
      </c>
      <c r="F19" s="104" t="s">
        <v>33</v>
      </c>
      <c r="G19" s="28" t="s">
        <v>290</v>
      </c>
      <c r="H19" s="103" t="s">
        <v>64</v>
      </c>
      <c r="I19" s="104" t="s">
        <v>291</v>
      </c>
      <c r="J19" s="101">
        <f t="shared" si="0"/>
        <v>48.458149779735685</v>
      </c>
      <c r="K19" s="101">
        <v>9080</v>
      </c>
    </row>
    <row r="20" spans="1:11" x14ac:dyDescent="0.25">
      <c r="A20" s="112">
        <v>43374</v>
      </c>
      <c r="B20" s="103" t="s">
        <v>360</v>
      </c>
      <c r="C20" s="101" t="s">
        <v>288</v>
      </c>
      <c r="D20" s="101" t="s">
        <v>289</v>
      </c>
      <c r="E20" s="108">
        <v>75000</v>
      </c>
      <c r="F20" s="104" t="s">
        <v>33</v>
      </c>
      <c r="G20" s="28" t="s">
        <v>290</v>
      </c>
      <c r="H20" s="103" t="s">
        <v>68</v>
      </c>
      <c r="I20" s="104" t="s">
        <v>291</v>
      </c>
      <c r="J20" s="101">
        <f t="shared" si="0"/>
        <v>8.2599118942731273</v>
      </c>
      <c r="K20" s="101">
        <v>9080</v>
      </c>
    </row>
    <row r="21" spans="1:11" x14ac:dyDescent="0.25">
      <c r="A21" s="112">
        <v>43374</v>
      </c>
      <c r="B21" s="103" t="s">
        <v>50</v>
      </c>
      <c r="C21" s="103" t="s">
        <v>301</v>
      </c>
      <c r="D21" s="101" t="s">
        <v>297</v>
      </c>
      <c r="E21" s="108">
        <v>656000</v>
      </c>
      <c r="F21" s="104" t="s">
        <v>32</v>
      </c>
      <c r="G21" s="28" t="s">
        <v>290</v>
      </c>
      <c r="H21" s="103" t="s">
        <v>51</v>
      </c>
      <c r="I21" s="104" t="s">
        <v>291</v>
      </c>
      <c r="J21" s="101">
        <f t="shared" si="0"/>
        <v>72.246696035242294</v>
      </c>
      <c r="K21" s="101">
        <v>9080</v>
      </c>
    </row>
    <row r="22" spans="1:11" x14ac:dyDescent="0.25">
      <c r="A22" s="112">
        <v>43374</v>
      </c>
      <c r="B22" s="103" t="s">
        <v>185</v>
      </c>
      <c r="C22" s="101" t="s">
        <v>300</v>
      </c>
      <c r="D22" s="107" t="s">
        <v>297</v>
      </c>
      <c r="E22" s="108">
        <v>250000</v>
      </c>
      <c r="F22" s="104" t="s">
        <v>32</v>
      </c>
      <c r="G22" s="28" t="s">
        <v>290</v>
      </c>
      <c r="H22" s="103" t="s">
        <v>52</v>
      </c>
      <c r="I22" s="104" t="s">
        <v>291</v>
      </c>
      <c r="J22" s="101">
        <f t="shared" si="0"/>
        <v>27.533039647577091</v>
      </c>
      <c r="K22" s="101">
        <v>9080</v>
      </c>
    </row>
    <row r="23" spans="1:11" x14ac:dyDescent="0.25">
      <c r="A23" s="112">
        <v>43374</v>
      </c>
      <c r="B23" s="103" t="s">
        <v>361</v>
      </c>
      <c r="C23" s="101" t="s">
        <v>288</v>
      </c>
      <c r="D23" s="107" t="s">
        <v>297</v>
      </c>
      <c r="E23" s="110">
        <v>140000</v>
      </c>
      <c r="F23" s="104" t="s">
        <v>32</v>
      </c>
      <c r="G23" s="28" t="s">
        <v>290</v>
      </c>
      <c r="H23" s="103" t="s">
        <v>73</v>
      </c>
      <c r="I23" s="104" t="s">
        <v>291</v>
      </c>
      <c r="J23" s="101">
        <f t="shared" si="0"/>
        <v>15.418502202643172</v>
      </c>
      <c r="K23" s="101">
        <v>9080</v>
      </c>
    </row>
    <row r="24" spans="1:11" x14ac:dyDescent="0.25">
      <c r="A24" s="195">
        <v>43374</v>
      </c>
      <c r="B24" s="101" t="s">
        <v>362</v>
      </c>
      <c r="C24" s="101" t="s">
        <v>288</v>
      </c>
      <c r="D24" s="101" t="s">
        <v>299</v>
      </c>
      <c r="E24" s="102">
        <v>13000</v>
      </c>
      <c r="F24" s="104" t="s">
        <v>397</v>
      </c>
      <c r="G24" s="28" t="s">
        <v>290</v>
      </c>
      <c r="H24" s="101" t="s">
        <v>440</v>
      </c>
      <c r="I24" s="104" t="s">
        <v>291</v>
      </c>
      <c r="J24" s="101">
        <f t="shared" si="0"/>
        <v>1.4317180616740088</v>
      </c>
      <c r="K24" s="101">
        <v>9080</v>
      </c>
    </row>
    <row r="25" spans="1:11" x14ac:dyDescent="0.25">
      <c r="A25" s="195">
        <v>43374</v>
      </c>
      <c r="B25" s="103" t="s">
        <v>398</v>
      </c>
      <c r="C25" s="101" t="s">
        <v>288</v>
      </c>
      <c r="D25" s="101" t="s">
        <v>299</v>
      </c>
      <c r="E25" s="110">
        <v>20000</v>
      </c>
      <c r="F25" s="104" t="s">
        <v>397</v>
      </c>
      <c r="G25" s="28" t="s">
        <v>290</v>
      </c>
      <c r="H25" s="103" t="s">
        <v>53</v>
      </c>
      <c r="I25" s="104" t="s">
        <v>291</v>
      </c>
      <c r="J25" s="101">
        <f t="shared" si="0"/>
        <v>2.2026431718061672</v>
      </c>
      <c r="K25" s="101">
        <v>9080</v>
      </c>
    </row>
    <row r="26" spans="1:11" x14ac:dyDescent="0.25">
      <c r="A26" s="195">
        <v>43374</v>
      </c>
      <c r="B26" s="101" t="s">
        <v>363</v>
      </c>
      <c r="C26" s="101" t="s">
        <v>288</v>
      </c>
      <c r="D26" s="101" t="s">
        <v>299</v>
      </c>
      <c r="E26" s="102">
        <v>70000</v>
      </c>
      <c r="F26" s="104" t="s">
        <v>397</v>
      </c>
      <c r="G26" s="28" t="s">
        <v>290</v>
      </c>
      <c r="H26" s="103" t="s">
        <v>472</v>
      </c>
      <c r="I26" s="104" t="s">
        <v>291</v>
      </c>
      <c r="J26" s="101">
        <f t="shared" si="0"/>
        <v>7.7092511013215859</v>
      </c>
      <c r="K26" s="101">
        <v>9080</v>
      </c>
    </row>
    <row r="27" spans="1:11" x14ac:dyDescent="0.25">
      <c r="A27" s="112">
        <v>43374</v>
      </c>
      <c r="B27" s="103" t="s">
        <v>200</v>
      </c>
      <c r="C27" s="101" t="s">
        <v>316</v>
      </c>
      <c r="D27" s="101" t="s">
        <v>302</v>
      </c>
      <c r="E27" s="110">
        <v>400000</v>
      </c>
      <c r="F27" s="104" t="s">
        <v>303</v>
      </c>
      <c r="G27" s="28" t="s">
        <v>290</v>
      </c>
      <c r="H27" s="103" t="s">
        <v>67</v>
      </c>
      <c r="I27" s="104" t="s">
        <v>291</v>
      </c>
      <c r="J27" s="101">
        <f t="shared" si="0"/>
        <v>44.052863436123346</v>
      </c>
      <c r="K27" s="101">
        <v>9080</v>
      </c>
    </row>
    <row r="28" spans="1:11" x14ac:dyDescent="0.25">
      <c r="A28" s="112">
        <v>43374</v>
      </c>
      <c r="B28" s="103" t="s">
        <v>416</v>
      </c>
      <c r="C28" s="103" t="s">
        <v>288</v>
      </c>
      <c r="D28" s="101" t="s">
        <v>299</v>
      </c>
      <c r="E28" s="108">
        <v>70000</v>
      </c>
      <c r="F28" s="104" t="s">
        <v>415</v>
      </c>
      <c r="G28" s="28" t="s">
        <v>290</v>
      </c>
      <c r="H28" s="103" t="s">
        <v>56</v>
      </c>
      <c r="I28" s="104" t="s">
        <v>291</v>
      </c>
      <c r="J28" s="101">
        <f t="shared" si="0"/>
        <v>7.7092511013215859</v>
      </c>
      <c r="K28" s="101">
        <v>9080</v>
      </c>
    </row>
    <row r="29" spans="1:11" x14ac:dyDescent="0.25">
      <c r="A29" s="112">
        <v>43374</v>
      </c>
      <c r="B29" s="103" t="s">
        <v>524</v>
      </c>
      <c r="C29" s="103" t="s">
        <v>288</v>
      </c>
      <c r="D29" s="101" t="s">
        <v>299</v>
      </c>
      <c r="E29" s="110">
        <v>200000</v>
      </c>
      <c r="F29" s="104" t="s">
        <v>415</v>
      </c>
      <c r="G29" s="28" t="s">
        <v>290</v>
      </c>
      <c r="H29" s="103" t="s">
        <v>71</v>
      </c>
      <c r="I29" s="104" t="s">
        <v>291</v>
      </c>
      <c r="J29" s="101">
        <f t="shared" si="0"/>
        <v>22.026431718061673</v>
      </c>
      <c r="K29" s="101">
        <v>9080</v>
      </c>
    </row>
    <row r="30" spans="1:11" x14ac:dyDescent="0.25">
      <c r="A30" s="112">
        <v>43374</v>
      </c>
      <c r="B30" s="103" t="s">
        <v>496</v>
      </c>
      <c r="C30" s="103" t="s">
        <v>288</v>
      </c>
      <c r="D30" s="103" t="s">
        <v>297</v>
      </c>
      <c r="E30" s="108">
        <v>3000000</v>
      </c>
      <c r="F30" s="104" t="s">
        <v>37</v>
      </c>
      <c r="G30" s="28" t="s">
        <v>290</v>
      </c>
      <c r="H30" s="103" t="s">
        <v>498</v>
      </c>
      <c r="I30" s="104" t="s">
        <v>291</v>
      </c>
      <c r="J30" s="101">
        <f t="shared" si="0"/>
        <v>330.39647577092512</v>
      </c>
      <c r="K30" s="101">
        <v>9080</v>
      </c>
    </row>
    <row r="31" spans="1:11" x14ac:dyDescent="0.25">
      <c r="A31" s="112">
        <v>43374</v>
      </c>
      <c r="B31" s="103" t="s">
        <v>521</v>
      </c>
      <c r="C31" s="101" t="s">
        <v>308</v>
      </c>
      <c r="D31" s="101" t="s">
        <v>315</v>
      </c>
      <c r="E31" s="108">
        <v>45000</v>
      </c>
      <c r="F31" s="104" t="s">
        <v>37</v>
      </c>
      <c r="G31" s="28" t="s">
        <v>290</v>
      </c>
      <c r="H31" s="103" t="s">
        <v>497</v>
      </c>
      <c r="I31" s="104" t="s">
        <v>291</v>
      </c>
      <c r="J31" s="101">
        <f t="shared" si="0"/>
        <v>4.9559471365638768</v>
      </c>
      <c r="K31" s="101">
        <v>9080</v>
      </c>
    </row>
    <row r="32" spans="1:11" x14ac:dyDescent="0.25">
      <c r="A32" s="112">
        <v>43374</v>
      </c>
      <c r="B32" s="101" t="s">
        <v>499</v>
      </c>
      <c r="C32" s="101" t="s">
        <v>292</v>
      </c>
      <c r="D32" s="101" t="s">
        <v>302</v>
      </c>
      <c r="E32" s="102">
        <v>600000</v>
      </c>
      <c r="F32" s="104" t="s">
        <v>37</v>
      </c>
      <c r="G32" s="28" t="s">
        <v>290</v>
      </c>
      <c r="H32" s="103" t="s">
        <v>504</v>
      </c>
      <c r="I32" s="104" t="s">
        <v>291</v>
      </c>
      <c r="J32" s="101">
        <f t="shared" si="0"/>
        <v>66.079295154185019</v>
      </c>
      <c r="K32" s="101">
        <v>9080</v>
      </c>
    </row>
    <row r="33" spans="1:11" x14ac:dyDescent="0.25">
      <c r="A33" s="112">
        <v>43374</v>
      </c>
      <c r="B33" s="103" t="s">
        <v>500</v>
      </c>
      <c r="C33" s="103" t="s">
        <v>301</v>
      </c>
      <c r="D33" s="103" t="s">
        <v>297</v>
      </c>
      <c r="E33" s="108">
        <v>30000</v>
      </c>
      <c r="F33" s="104" t="s">
        <v>37</v>
      </c>
      <c r="G33" s="28" t="s">
        <v>290</v>
      </c>
      <c r="H33" s="103" t="s">
        <v>505</v>
      </c>
      <c r="I33" s="104" t="s">
        <v>291</v>
      </c>
      <c r="J33" s="101">
        <f t="shared" si="0"/>
        <v>3.303964757709251</v>
      </c>
      <c r="K33" s="101">
        <v>9080</v>
      </c>
    </row>
    <row r="34" spans="1:11" x14ac:dyDescent="0.25">
      <c r="A34" s="112">
        <v>43374</v>
      </c>
      <c r="B34" s="103" t="s">
        <v>501</v>
      </c>
      <c r="C34" s="103" t="s">
        <v>288</v>
      </c>
      <c r="D34" s="103" t="s">
        <v>297</v>
      </c>
      <c r="E34" s="108">
        <v>460000</v>
      </c>
      <c r="F34" s="104" t="s">
        <v>37</v>
      </c>
      <c r="G34" s="28" t="s">
        <v>290</v>
      </c>
      <c r="H34" s="103" t="s">
        <v>506</v>
      </c>
      <c r="I34" s="104" t="s">
        <v>291</v>
      </c>
      <c r="J34" s="101">
        <f t="shared" si="0"/>
        <v>50.66079295154185</v>
      </c>
      <c r="K34" s="101">
        <v>9080</v>
      </c>
    </row>
    <row r="35" spans="1:11" x14ac:dyDescent="0.25">
      <c r="A35" s="112">
        <v>43374</v>
      </c>
      <c r="B35" s="103" t="s">
        <v>502</v>
      </c>
      <c r="C35" s="101" t="s">
        <v>292</v>
      </c>
      <c r="D35" s="103" t="s">
        <v>297</v>
      </c>
      <c r="E35" s="108">
        <v>240000</v>
      </c>
      <c r="F35" s="104" t="s">
        <v>37</v>
      </c>
      <c r="G35" s="28" t="s">
        <v>290</v>
      </c>
      <c r="H35" s="103" t="s">
        <v>507</v>
      </c>
      <c r="I35" s="104" t="s">
        <v>291</v>
      </c>
      <c r="J35" s="101">
        <f t="shared" si="0"/>
        <v>26.431718061674008</v>
      </c>
      <c r="K35" s="101">
        <v>9080</v>
      </c>
    </row>
    <row r="36" spans="1:11" x14ac:dyDescent="0.25">
      <c r="A36" s="112">
        <v>43374</v>
      </c>
      <c r="B36" s="103" t="s">
        <v>503</v>
      </c>
      <c r="C36" s="103" t="s">
        <v>301</v>
      </c>
      <c r="D36" s="103" t="s">
        <v>297</v>
      </c>
      <c r="E36" s="108">
        <v>10000</v>
      </c>
      <c r="F36" s="104" t="s">
        <v>37</v>
      </c>
      <c r="G36" s="28" t="s">
        <v>290</v>
      </c>
      <c r="H36" s="103" t="s">
        <v>508</v>
      </c>
      <c r="I36" s="104" t="s">
        <v>291</v>
      </c>
      <c r="J36" s="101">
        <f t="shared" si="0"/>
        <v>1.1013215859030836</v>
      </c>
      <c r="K36" s="101">
        <v>9080</v>
      </c>
    </row>
    <row r="37" spans="1:11" x14ac:dyDescent="0.25">
      <c r="A37" s="112">
        <v>43374</v>
      </c>
      <c r="B37" s="103" t="s">
        <v>509</v>
      </c>
      <c r="C37" s="101" t="s">
        <v>292</v>
      </c>
      <c r="D37" s="103" t="s">
        <v>297</v>
      </c>
      <c r="E37" s="108">
        <v>240000</v>
      </c>
      <c r="F37" s="104" t="s">
        <v>37</v>
      </c>
      <c r="G37" s="28" t="s">
        <v>290</v>
      </c>
      <c r="H37" s="103" t="s">
        <v>510</v>
      </c>
      <c r="I37" s="104" t="s">
        <v>291</v>
      </c>
      <c r="J37" s="101">
        <f t="shared" si="0"/>
        <v>26.431718061674008</v>
      </c>
      <c r="K37" s="101">
        <v>9080</v>
      </c>
    </row>
    <row r="38" spans="1:11" x14ac:dyDescent="0.25">
      <c r="A38" s="112">
        <v>43374</v>
      </c>
      <c r="B38" s="103" t="s">
        <v>511</v>
      </c>
      <c r="C38" s="101" t="s">
        <v>308</v>
      </c>
      <c r="D38" s="101" t="s">
        <v>315</v>
      </c>
      <c r="E38" s="108">
        <v>30000</v>
      </c>
      <c r="F38" s="104" t="s">
        <v>37</v>
      </c>
      <c r="G38" s="28" t="s">
        <v>290</v>
      </c>
      <c r="H38" s="103" t="s">
        <v>714</v>
      </c>
      <c r="I38" s="104" t="s">
        <v>291</v>
      </c>
      <c r="J38" s="101">
        <f t="shared" si="0"/>
        <v>3.303964757709251</v>
      </c>
      <c r="K38" s="101">
        <v>9080</v>
      </c>
    </row>
    <row r="39" spans="1:11" x14ac:dyDescent="0.25">
      <c r="A39" s="112">
        <v>43374</v>
      </c>
      <c r="B39" s="104" t="s">
        <v>514</v>
      </c>
      <c r="C39" s="103" t="s">
        <v>301</v>
      </c>
      <c r="D39" s="103" t="s">
        <v>297</v>
      </c>
      <c r="E39" s="102">
        <v>1500</v>
      </c>
      <c r="F39" s="104" t="s">
        <v>37</v>
      </c>
      <c r="G39" s="28" t="s">
        <v>290</v>
      </c>
      <c r="H39" s="103" t="s">
        <v>715</v>
      </c>
      <c r="I39" s="104" t="s">
        <v>291</v>
      </c>
      <c r="J39" s="101">
        <f t="shared" si="0"/>
        <v>0.16519823788546256</v>
      </c>
      <c r="K39" s="101">
        <v>9080</v>
      </c>
    </row>
    <row r="40" spans="1:11" x14ac:dyDescent="0.25">
      <c r="A40" s="112">
        <v>43374</v>
      </c>
      <c r="B40" s="104" t="s">
        <v>515</v>
      </c>
      <c r="C40" s="103" t="s">
        <v>301</v>
      </c>
      <c r="D40" s="103" t="s">
        <v>297</v>
      </c>
      <c r="E40" s="102">
        <v>15000</v>
      </c>
      <c r="F40" s="104" t="s">
        <v>37</v>
      </c>
      <c r="G40" s="28" t="s">
        <v>290</v>
      </c>
      <c r="H40" s="103" t="s">
        <v>48</v>
      </c>
      <c r="I40" s="104" t="s">
        <v>291</v>
      </c>
      <c r="J40" s="101">
        <f t="shared" si="0"/>
        <v>1.6519823788546255</v>
      </c>
      <c r="K40" s="101">
        <v>9080</v>
      </c>
    </row>
    <row r="41" spans="1:11" x14ac:dyDescent="0.25">
      <c r="A41" s="112">
        <v>43374</v>
      </c>
      <c r="B41" s="104" t="s">
        <v>516</v>
      </c>
      <c r="C41" s="101" t="s">
        <v>308</v>
      </c>
      <c r="D41" s="101" t="s">
        <v>315</v>
      </c>
      <c r="E41" s="102">
        <v>25000</v>
      </c>
      <c r="F41" s="104" t="s">
        <v>37</v>
      </c>
      <c r="G41" s="28" t="s">
        <v>290</v>
      </c>
      <c r="H41" s="103" t="s">
        <v>48</v>
      </c>
      <c r="I41" s="104" t="s">
        <v>291</v>
      </c>
      <c r="J41" s="101">
        <f t="shared" si="0"/>
        <v>2.7533039647577091</v>
      </c>
      <c r="K41" s="101">
        <v>9080</v>
      </c>
    </row>
    <row r="42" spans="1:11" x14ac:dyDescent="0.25">
      <c r="A42" s="112">
        <v>43374</v>
      </c>
      <c r="B42" s="104" t="s">
        <v>517</v>
      </c>
      <c r="C42" s="103" t="s">
        <v>288</v>
      </c>
      <c r="D42" s="103" t="s">
        <v>302</v>
      </c>
      <c r="E42" s="102">
        <v>50000</v>
      </c>
      <c r="F42" s="104" t="s">
        <v>37</v>
      </c>
      <c r="G42" s="28" t="s">
        <v>290</v>
      </c>
      <c r="H42" s="101" t="s">
        <v>440</v>
      </c>
      <c r="I42" s="104" t="s">
        <v>291</v>
      </c>
      <c r="J42" s="101">
        <f t="shared" si="0"/>
        <v>5.5066079295154182</v>
      </c>
      <c r="K42" s="101">
        <v>9080</v>
      </c>
    </row>
    <row r="43" spans="1:11" x14ac:dyDescent="0.25">
      <c r="A43" s="112">
        <v>43374</v>
      </c>
      <c r="B43" s="104" t="s">
        <v>716</v>
      </c>
      <c r="C43" s="103" t="s">
        <v>288</v>
      </c>
      <c r="D43" s="103" t="s">
        <v>297</v>
      </c>
      <c r="E43" s="102">
        <v>50000</v>
      </c>
      <c r="F43" s="104" t="s">
        <v>37</v>
      </c>
      <c r="G43" s="28" t="s">
        <v>290</v>
      </c>
      <c r="H43" s="101" t="s">
        <v>440</v>
      </c>
      <c r="I43" s="104" t="s">
        <v>291</v>
      </c>
      <c r="J43" s="101">
        <f t="shared" si="0"/>
        <v>5.5066079295154182</v>
      </c>
      <c r="K43" s="101">
        <v>9080</v>
      </c>
    </row>
    <row r="44" spans="1:11" x14ac:dyDescent="0.25">
      <c r="A44" s="112">
        <v>43374</v>
      </c>
      <c r="B44" s="104" t="s">
        <v>518</v>
      </c>
      <c r="C44" s="103" t="s">
        <v>301</v>
      </c>
      <c r="D44" s="103" t="s">
        <v>297</v>
      </c>
      <c r="E44" s="102">
        <v>10000</v>
      </c>
      <c r="F44" s="104" t="s">
        <v>37</v>
      </c>
      <c r="G44" s="28" t="s">
        <v>290</v>
      </c>
      <c r="H44" s="101" t="s">
        <v>440</v>
      </c>
      <c r="I44" s="104" t="s">
        <v>291</v>
      </c>
      <c r="J44" s="101">
        <f t="shared" si="0"/>
        <v>1.1013215859030836</v>
      </c>
      <c r="K44" s="101">
        <v>9080</v>
      </c>
    </row>
    <row r="45" spans="1:11" x14ac:dyDescent="0.25">
      <c r="A45" s="112">
        <v>43374</v>
      </c>
      <c r="B45" s="104" t="s">
        <v>519</v>
      </c>
      <c r="C45" s="103" t="s">
        <v>300</v>
      </c>
      <c r="D45" s="103" t="s">
        <v>297</v>
      </c>
      <c r="E45" s="102">
        <v>40000</v>
      </c>
      <c r="F45" s="104" t="s">
        <v>37</v>
      </c>
      <c r="G45" s="28" t="s">
        <v>290</v>
      </c>
      <c r="H45" s="101" t="s">
        <v>440</v>
      </c>
      <c r="I45" s="104" t="s">
        <v>291</v>
      </c>
      <c r="J45" s="101">
        <f t="shared" si="0"/>
        <v>4.4052863436123344</v>
      </c>
      <c r="K45" s="101">
        <v>9080</v>
      </c>
    </row>
    <row r="46" spans="1:11" x14ac:dyDescent="0.25">
      <c r="A46" s="112">
        <v>43374</v>
      </c>
      <c r="B46" s="104" t="s">
        <v>522</v>
      </c>
      <c r="C46" s="103" t="s">
        <v>288</v>
      </c>
      <c r="D46" s="103" t="s">
        <v>297</v>
      </c>
      <c r="E46" s="102">
        <v>30000</v>
      </c>
      <c r="F46" s="104" t="s">
        <v>37</v>
      </c>
      <c r="G46" s="28" t="s">
        <v>290</v>
      </c>
      <c r="H46" s="101" t="s">
        <v>440</v>
      </c>
      <c r="I46" s="104" t="s">
        <v>291</v>
      </c>
      <c r="J46" s="101">
        <f t="shared" si="0"/>
        <v>3.303964757709251</v>
      </c>
      <c r="K46" s="101">
        <v>9080</v>
      </c>
    </row>
    <row r="47" spans="1:11" x14ac:dyDescent="0.25">
      <c r="A47" s="112">
        <v>43374</v>
      </c>
      <c r="B47" s="104" t="s">
        <v>520</v>
      </c>
      <c r="C47" s="103" t="s">
        <v>301</v>
      </c>
      <c r="D47" s="103" t="s">
        <v>297</v>
      </c>
      <c r="E47" s="102">
        <v>50000</v>
      </c>
      <c r="F47" s="104" t="s">
        <v>37</v>
      </c>
      <c r="G47" s="28" t="s">
        <v>290</v>
      </c>
      <c r="H47" s="101" t="s">
        <v>440</v>
      </c>
      <c r="I47" s="104" t="s">
        <v>291</v>
      </c>
      <c r="J47" s="101">
        <f t="shared" si="0"/>
        <v>5.5066079295154182</v>
      </c>
      <c r="K47" s="101">
        <v>9080</v>
      </c>
    </row>
    <row r="48" spans="1:11" x14ac:dyDescent="0.25">
      <c r="A48" s="112">
        <v>43374</v>
      </c>
      <c r="B48" s="116" t="s">
        <v>565</v>
      </c>
      <c r="C48" s="101" t="s">
        <v>308</v>
      </c>
      <c r="D48" s="101" t="s">
        <v>297</v>
      </c>
      <c r="E48" s="108">
        <v>462500</v>
      </c>
      <c r="F48" s="104" t="s">
        <v>568</v>
      </c>
      <c r="G48" s="28" t="s">
        <v>290</v>
      </c>
      <c r="H48" s="101" t="s">
        <v>440</v>
      </c>
      <c r="I48" s="104" t="s">
        <v>291</v>
      </c>
      <c r="J48" s="101">
        <f t="shared" si="0"/>
        <v>50.936123348017624</v>
      </c>
      <c r="K48" s="101">
        <v>9080</v>
      </c>
    </row>
    <row r="49" spans="1:11" x14ac:dyDescent="0.25">
      <c r="A49" s="112">
        <v>43374</v>
      </c>
      <c r="B49" s="116" t="s">
        <v>18</v>
      </c>
      <c r="C49" s="103" t="s">
        <v>566</v>
      </c>
      <c r="D49" s="109" t="s">
        <v>297</v>
      </c>
      <c r="E49" s="108">
        <v>56500</v>
      </c>
      <c r="F49" s="104" t="s">
        <v>568</v>
      </c>
      <c r="G49" s="28" t="s">
        <v>290</v>
      </c>
      <c r="H49" s="101" t="s">
        <v>440</v>
      </c>
      <c r="I49" s="104" t="s">
        <v>291</v>
      </c>
      <c r="J49" s="101">
        <f t="shared" si="0"/>
        <v>6.2224669603524232</v>
      </c>
      <c r="K49" s="101">
        <v>9080</v>
      </c>
    </row>
    <row r="50" spans="1:11" x14ac:dyDescent="0.25">
      <c r="A50" s="112">
        <v>43374</v>
      </c>
      <c r="B50" s="116" t="s">
        <v>552</v>
      </c>
      <c r="C50" s="103" t="s">
        <v>566</v>
      </c>
      <c r="D50" s="109" t="s">
        <v>297</v>
      </c>
      <c r="E50" s="108">
        <v>22600</v>
      </c>
      <c r="F50" s="104" t="s">
        <v>568</v>
      </c>
      <c r="G50" s="28" t="s">
        <v>290</v>
      </c>
      <c r="H50" s="101" t="s">
        <v>440</v>
      </c>
      <c r="I50" s="104" t="s">
        <v>291</v>
      </c>
      <c r="J50" s="101">
        <f t="shared" si="0"/>
        <v>2.4889867841409692</v>
      </c>
      <c r="K50" s="101">
        <v>9080</v>
      </c>
    </row>
    <row r="51" spans="1:11" x14ac:dyDescent="0.25">
      <c r="A51" s="112">
        <v>43374</v>
      </c>
      <c r="B51" s="116" t="s">
        <v>652</v>
      </c>
      <c r="C51" s="103" t="s">
        <v>566</v>
      </c>
      <c r="D51" s="109" t="s">
        <v>297</v>
      </c>
      <c r="E51" s="108">
        <v>341408</v>
      </c>
      <c r="F51" s="104" t="s">
        <v>570</v>
      </c>
      <c r="G51" s="28" t="s">
        <v>290</v>
      </c>
      <c r="H51" s="101" t="s">
        <v>440</v>
      </c>
      <c r="I51" s="104" t="s">
        <v>291</v>
      </c>
      <c r="J51" s="101">
        <f t="shared" si="0"/>
        <v>37.6</v>
      </c>
      <c r="K51" s="101">
        <v>9080</v>
      </c>
    </row>
    <row r="52" spans="1:11" x14ac:dyDescent="0.25">
      <c r="A52" s="112">
        <v>43375</v>
      </c>
      <c r="B52" s="103" t="s">
        <v>222</v>
      </c>
      <c r="C52" s="101" t="s">
        <v>288</v>
      </c>
      <c r="D52" s="107" t="s">
        <v>297</v>
      </c>
      <c r="E52" s="110">
        <v>50000</v>
      </c>
      <c r="F52" s="104" t="s">
        <v>32</v>
      </c>
      <c r="G52" s="28" t="s">
        <v>290</v>
      </c>
      <c r="H52" s="103" t="s">
        <v>75</v>
      </c>
      <c r="I52" s="104" t="s">
        <v>291</v>
      </c>
      <c r="J52" s="101">
        <f t="shared" si="0"/>
        <v>5.5066079295154182</v>
      </c>
      <c r="K52" s="101">
        <v>9080</v>
      </c>
    </row>
    <row r="53" spans="1:11" x14ac:dyDescent="0.25">
      <c r="A53" s="195">
        <v>43375</v>
      </c>
      <c r="B53" s="101" t="s">
        <v>364</v>
      </c>
      <c r="C53" s="101" t="s">
        <v>288</v>
      </c>
      <c r="D53" s="101" t="s">
        <v>299</v>
      </c>
      <c r="E53" s="102">
        <v>15000</v>
      </c>
      <c r="F53" s="104" t="s">
        <v>397</v>
      </c>
      <c r="G53" s="28" t="s">
        <v>290</v>
      </c>
      <c r="H53" s="103" t="s">
        <v>473</v>
      </c>
      <c r="I53" s="104" t="s">
        <v>291</v>
      </c>
      <c r="J53" s="101">
        <f t="shared" si="0"/>
        <v>1.6519823788546255</v>
      </c>
      <c r="K53" s="101">
        <v>9080</v>
      </c>
    </row>
    <row r="54" spans="1:11" x14ac:dyDescent="0.25">
      <c r="A54" s="195">
        <v>43375</v>
      </c>
      <c r="B54" s="101" t="s">
        <v>365</v>
      </c>
      <c r="C54" s="101" t="s">
        <v>292</v>
      </c>
      <c r="D54" s="101" t="s">
        <v>299</v>
      </c>
      <c r="E54" s="102">
        <v>250000</v>
      </c>
      <c r="F54" s="104" t="s">
        <v>397</v>
      </c>
      <c r="G54" s="28" t="s">
        <v>290</v>
      </c>
      <c r="H54" s="103" t="s">
        <v>474</v>
      </c>
      <c r="I54" s="104" t="s">
        <v>291</v>
      </c>
      <c r="J54" s="101">
        <f t="shared" si="0"/>
        <v>27.533039647577091</v>
      </c>
      <c r="K54" s="101">
        <v>9080</v>
      </c>
    </row>
    <row r="55" spans="1:11" x14ac:dyDescent="0.25">
      <c r="A55" s="195">
        <v>43375</v>
      </c>
      <c r="B55" s="101" t="s">
        <v>366</v>
      </c>
      <c r="C55" s="101" t="s">
        <v>288</v>
      </c>
      <c r="D55" s="101" t="s">
        <v>299</v>
      </c>
      <c r="E55" s="102">
        <v>30000</v>
      </c>
      <c r="F55" s="104" t="s">
        <v>397</v>
      </c>
      <c r="G55" s="28" t="s">
        <v>290</v>
      </c>
      <c r="H55" s="103" t="s">
        <v>475</v>
      </c>
      <c r="I55" s="104" t="s">
        <v>291</v>
      </c>
      <c r="J55" s="101">
        <f t="shared" si="0"/>
        <v>3.303964757709251</v>
      </c>
      <c r="K55" s="101">
        <v>9080</v>
      </c>
    </row>
    <row r="56" spans="1:11" x14ac:dyDescent="0.25">
      <c r="A56" s="195">
        <v>43375</v>
      </c>
      <c r="B56" s="101" t="s">
        <v>367</v>
      </c>
      <c r="C56" s="101" t="s">
        <v>317</v>
      </c>
      <c r="D56" s="101" t="s">
        <v>299</v>
      </c>
      <c r="E56" s="102">
        <v>280000</v>
      </c>
      <c r="F56" s="104" t="s">
        <v>397</v>
      </c>
      <c r="G56" s="28" t="s">
        <v>290</v>
      </c>
      <c r="H56" s="103" t="s">
        <v>65</v>
      </c>
      <c r="I56" s="104" t="s">
        <v>291</v>
      </c>
      <c r="J56" s="101">
        <f t="shared" si="0"/>
        <v>30.837004405286343</v>
      </c>
      <c r="K56" s="101">
        <v>9080</v>
      </c>
    </row>
    <row r="57" spans="1:11" x14ac:dyDescent="0.25">
      <c r="A57" s="195">
        <v>43375</v>
      </c>
      <c r="B57" s="101" t="s">
        <v>368</v>
      </c>
      <c r="C57" s="101" t="s">
        <v>292</v>
      </c>
      <c r="D57" s="101" t="s">
        <v>299</v>
      </c>
      <c r="E57" s="102">
        <v>320000</v>
      </c>
      <c r="F57" s="104" t="s">
        <v>397</v>
      </c>
      <c r="G57" s="28" t="s">
        <v>290</v>
      </c>
      <c r="H57" s="103" t="s">
        <v>65</v>
      </c>
      <c r="I57" s="104" t="s">
        <v>291</v>
      </c>
      <c r="J57" s="101">
        <f t="shared" si="0"/>
        <v>35.242290748898675</v>
      </c>
      <c r="K57" s="101">
        <v>9080</v>
      </c>
    </row>
    <row r="58" spans="1:11" x14ac:dyDescent="0.25">
      <c r="A58" s="112">
        <v>43375</v>
      </c>
      <c r="B58" s="103" t="s">
        <v>206</v>
      </c>
      <c r="C58" s="101" t="s">
        <v>316</v>
      </c>
      <c r="D58" s="101" t="s">
        <v>302</v>
      </c>
      <c r="E58" s="110">
        <v>200000</v>
      </c>
      <c r="F58" s="104" t="s">
        <v>303</v>
      </c>
      <c r="G58" s="28" t="s">
        <v>290</v>
      </c>
      <c r="H58" s="103" t="s">
        <v>74</v>
      </c>
      <c r="I58" s="104" t="s">
        <v>291</v>
      </c>
      <c r="J58" s="101">
        <f t="shared" si="0"/>
        <v>22.026431718061673</v>
      </c>
      <c r="K58" s="101">
        <v>9080</v>
      </c>
    </row>
    <row r="59" spans="1:11" x14ac:dyDescent="0.25">
      <c r="A59" s="195">
        <v>43376</v>
      </c>
      <c r="B59" s="103" t="s">
        <v>205</v>
      </c>
      <c r="C59" s="101" t="s">
        <v>288</v>
      </c>
      <c r="D59" s="101" t="s">
        <v>299</v>
      </c>
      <c r="E59" s="102">
        <v>70000</v>
      </c>
      <c r="F59" s="104" t="s">
        <v>44</v>
      </c>
      <c r="G59" s="28" t="s">
        <v>290</v>
      </c>
      <c r="H59" s="103" t="s">
        <v>76</v>
      </c>
      <c r="I59" s="104" t="s">
        <v>291</v>
      </c>
      <c r="J59" s="101">
        <f t="shared" si="0"/>
        <v>7.7092511013215859</v>
      </c>
      <c r="K59" s="101">
        <v>9080</v>
      </c>
    </row>
    <row r="60" spans="1:11" x14ac:dyDescent="0.25">
      <c r="A60" s="112">
        <v>43376</v>
      </c>
      <c r="B60" s="103" t="s">
        <v>209</v>
      </c>
      <c r="C60" s="101" t="s">
        <v>319</v>
      </c>
      <c r="D60" s="101" t="s">
        <v>299</v>
      </c>
      <c r="E60" s="108">
        <v>1200000</v>
      </c>
      <c r="F60" s="104" t="s">
        <v>44</v>
      </c>
      <c r="G60" s="28" t="s">
        <v>290</v>
      </c>
      <c r="H60" s="103" t="s">
        <v>78</v>
      </c>
      <c r="I60" s="104" t="s">
        <v>291</v>
      </c>
      <c r="J60" s="101">
        <f t="shared" si="0"/>
        <v>132.15859030837004</v>
      </c>
      <c r="K60" s="101">
        <v>9080</v>
      </c>
    </row>
    <row r="61" spans="1:11" x14ac:dyDescent="0.25">
      <c r="A61" s="195">
        <v>43376</v>
      </c>
      <c r="B61" s="103" t="s">
        <v>338</v>
      </c>
      <c r="C61" s="101" t="s">
        <v>288</v>
      </c>
      <c r="D61" s="101" t="s">
        <v>299</v>
      </c>
      <c r="E61" s="102">
        <v>10000</v>
      </c>
      <c r="F61" s="104" t="s">
        <v>44</v>
      </c>
      <c r="G61" s="28" t="s">
        <v>290</v>
      </c>
      <c r="H61" s="103" t="s">
        <v>103</v>
      </c>
      <c r="I61" s="104" t="s">
        <v>291</v>
      </c>
      <c r="J61" s="101">
        <f t="shared" si="0"/>
        <v>1.1013215859030836</v>
      </c>
      <c r="K61" s="101">
        <v>9080</v>
      </c>
    </row>
    <row r="62" spans="1:11" x14ac:dyDescent="0.25">
      <c r="A62" s="195">
        <v>43376</v>
      </c>
      <c r="B62" s="101" t="s">
        <v>441</v>
      </c>
      <c r="C62" s="101" t="s">
        <v>288</v>
      </c>
      <c r="D62" s="101" t="s">
        <v>289</v>
      </c>
      <c r="E62" s="102">
        <v>19000</v>
      </c>
      <c r="F62" s="104" t="s">
        <v>36</v>
      </c>
      <c r="G62" s="28" t="s">
        <v>290</v>
      </c>
      <c r="H62" s="103" t="s">
        <v>62</v>
      </c>
      <c r="I62" s="104" t="s">
        <v>291</v>
      </c>
      <c r="J62" s="101">
        <f t="shared" si="0"/>
        <v>2.0925110132158591</v>
      </c>
      <c r="K62" s="101">
        <v>9080</v>
      </c>
    </row>
    <row r="63" spans="1:11" x14ac:dyDescent="0.25">
      <c r="A63" s="195">
        <v>43376</v>
      </c>
      <c r="B63" s="101" t="s">
        <v>340</v>
      </c>
      <c r="C63" s="101" t="s">
        <v>288</v>
      </c>
      <c r="D63" s="101" t="s">
        <v>289</v>
      </c>
      <c r="E63" s="102">
        <v>21000</v>
      </c>
      <c r="F63" s="104" t="s">
        <v>36</v>
      </c>
      <c r="G63" s="28" t="s">
        <v>290</v>
      </c>
      <c r="H63" s="103" t="s">
        <v>81</v>
      </c>
      <c r="I63" s="104" t="s">
        <v>291</v>
      </c>
      <c r="J63" s="101">
        <f t="shared" si="0"/>
        <v>2.3127753303964758</v>
      </c>
      <c r="K63" s="101">
        <v>9080</v>
      </c>
    </row>
    <row r="64" spans="1:11" x14ac:dyDescent="0.25">
      <c r="A64" s="195">
        <v>43376</v>
      </c>
      <c r="B64" s="101" t="s">
        <v>320</v>
      </c>
      <c r="C64" s="101" t="s">
        <v>288</v>
      </c>
      <c r="D64" s="101" t="s">
        <v>289</v>
      </c>
      <c r="E64" s="102">
        <v>27000</v>
      </c>
      <c r="F64" s="104" t="s">
        <v>29</v>
      </c>
      <c r="G64" s="28" t="s">
        <v>290</v>
      </c>
      <c r="H64" s="103" t="s">
        <v>70</v>
      </c>
      <c r="I64" s="104" t="s">
        <v>291</v>
      </c>
      <c r="J64" s="101">
        <f t="shared" si="0"/>
        <v>2.9735682819383258</v>
      </c>
      <c r="K64" s="101">
        <v>9080</v>
      </c>
    </row>
    <row r="65" spans="1:11" x14ac:dyDescent="0.25">
      <c r="A65" s="195">
        <v>43376</v>
      </c>
      <c r="B65" s="101" t="s">
        <v>321</v>
      </c>
      <c r="C65" s="101" t="s">
        <v>288</v>
      </c>
      <c r="D65" s="101" t="s">
        <v>289</v>
      </c>
      <c r="E65" s="102">
        <v>21500</v>
      </c>
      <c r="F65" s="104" t="s">
        <v>29</v>
      </c>
      <c r="G65" s="28" t="s">
        <v>290</v>
      </c>
      <c r="H65" s="103" t="s">
        <v>79</v>
      </c>
      <c r="I65" s="104" t="s">
        <v>291</v>
      </c>
      <c r="J65" s="101">
        <f t="shared" si="0"/>
        <v>2.3678414096916298</v>
      </c>
      <c r="K65" s="101">
        <v>9080</v>
      </c>
    </row>
    <row r="66" spans="1:11" x14ac:dyDescent="0.25">
      <c r="A66" s="195">
        <v>43376</v>
      </c>
      <c r="B66" s="101" t="s">
        <v>314</v>
      </c>
      <c r="C66" s="101" t="s">
        <v>288</v>
      </c>
      <c r="D66" s="101" t="s">
        <v>289</v>
      </c>
      <c r="E66" s="102">
        <v>25000</v>
      </c>
      <c r="F66" s="104" t="s">
        <v>34</v>
      </c>
      <c r="G66" s="28" t="s">
        <v>290</v>
      </c>
      <c r="H66" s="103" t="s">
        <v>72</v>
      </c>
      <c r="I66" s="104" t="s">
        <v>291</v>
      </c>
      <c r="J66" s="101">
        <f t="shared" si="0"/>
        <v>2.7533039647577091</v>
      </c>
      <c r="K66" s="101">
        <v>9080</v>
      </c>
    </row>
    <row r="67" spans="1:11" x14ac:dyDescent="0.25">
      <c r="A67" s="195">
        <v>43376</v>
      </c>
      <c r="B67" s="101" t="s">
        <v>310</v>
      </c>
      <c r="C67" s="101" t="s">
        <v>288</v>
      </c>
      <c r="D67" s="101" t="s">
        <v>289</v>
      </c>
      <c r="E67" s="102">
        <v>19000</v>
      </c>
      <c r="F67" s="104" t="s">
        <v>34</v>
      </c>
      <c r="G67" s="28" t="s">
        <v>290</v>
      </c>
      <c r="H67" s="103" t="s">
        <v>80</v>
      </c>
      <c r="I67" s="104" t="s">
        <v>291</v>
      </c>
      <c r="J67" s="101">
        <f t="shared" ref="J67:J131" si="1">E67/9080</f>
        <v>2.0925110132158591</v>
      </c>
      <c r="K67" s="101">
        <v>9080</v>
      </c>
    </row>
    <row r="68" spans="1:11" x14ac:dyDescent="0.25">
      <c r="A68" s="195">
        <v>43376</v>
      </c>
      <c r="B68" s="103" t="s">
        <v>192</v>
      </c>
      <c r="C68" s="101" t="s">
        <v>288</v>
      </c>
      <c r="D68" s="101" t="s">
        <v>289</v>
      </c>
      <c r="E68" s="102">
        <v>13000</v>
      </c>
      <c r="F68" s="104" t="s">
        <v>30</v>
      </c>
      <c r="G68" s="28" t="s">
        <v>290</v>
      </c>
      <c r="H68" s="103" t="s">
        <v>83</v>
      </c>
      <c r="I68" s="104" t="s">
        <v>291</v>
      </c>
      <c r="J68" s="101">
        <f t="shared" si="1"/>
        <v>1.4317180616740088</v>
      </c>
      <c r="K68" s="101">
        <v>9080</v>
      </c>
    </row>
    <row r="69" spans="1:11" x14ac:dyDescent="0.25">
      <c r="A69" s="195">
        <v>43376</v>
      </c>
      <c r="B69" s="101" t="s">
        <v>322</v>
      </c>
      <c r="C69" s="101" t="s">
        <v>288</v>
      </c>
      <c r="D69" s="101" t="s">
        <v>289</v>
      </c>
      <c r="E69" s="102">
        <v>17000</v>
      </c>
      <c r="F69" s="104" t="s">
        <v>30</v>
      </c>
      <c r="G69" s="28" t="s">
        <v>290</v>
      </c>
      <c r="H69" s="103" t="s">
        <v>69</v>
      </c>
      <c r="I69" s="104" t="s">
        <v>291</v>
      </c>
      <c r="J69" s="101">
        <f t="shared" si="1"/>
        <v>1.8722466960352422</v>
      </c>
      <c r="K69" s="101">
        <v>9080</v>
      </c>
    </row>
    <row r="70" spans="1:11" x14ac:dyDescent="0.25">
      <c r="A70" s="195">
        <v>43376</v>
      </c>
      <c r="B70" s="101" t="s">
        <v>353</v>
      </c>
      <c r="C70" s="101" t="s">
        <v>288</v>
      </c>
      <c r="D70" s="101" t="s">
        <v>305</v>
      </c>
      <c r="E70" s="111">
        <v>11000</v>
      </c>
      <c r="F70" s="105" t="s">
        <v>38</v>
      </c>
      <c r="G70" s="28" t="s">
        <v>290</v>
      </c>
      <c r="H70" s="103" t="s">
        <v>54</v>
      </c>
      <c r="I70" s="104" t="s">
        <v>291</v>
      </c>
      <c r="J70" s="101">
        <f t="shared" si="1"/>
        <v>1.2114537444933922</v>
      </c>
      <c r="K70" s="101">
        <v>9080</v>
      </c>
    </row>
    <row r="71" spans="1:11" x14ac:dyDescent="0.25">
      <c r="A71" s="112">
        <v>43376</v>
      </c>
      <c r="B71" s="103" t="s">
        <v>211</v>
      </c>
      <c r="C71" s="101" t="s">
        <v>288</v>
      </c>
      <c r="D71" s="107" t="s">
        <v>297</v>
      </c>
      <c r="E71" s="108">
        <v>122500</v>
      </c>
      <c r="F71" s="104" t="s">
        <v>32</v>
      </c>
      <c r="G71" s="28" t="s">
        <v>290</v>
      </c>
      <c r="H71" s="103" t="s">
        <v>82</v>
      </c>
      <c r="I71" s="104" t="s">
        <v>291</v>
      </c>
      <c r="J71" s="101">
        <f t="shared" si="1"/>
        <v>13.491189427312776</v>
      </c>
      <c r="K71" s="101">
        <v>9080</v>
      </c>
    </row>
    <row r="72" spans="1:11" x14ac:dyDescent="0.25">
      <c r="A72" s="195">
        <v>43376</v>
      </c>
      <c r="B72" s="101" t="s">
        <v>369</v>
      </c>
      <c r="C72" s="103" t="s">
        <v>301</v>
      </c>
      <c r="D72" s="101" t="s">
        <v>297</v>
      </c>
      <c r="E72" s="102">
        <v>20000</v>
      </c>
      <c r="F72" s="104" t="s">
        <v>397</v>
      </c>
      <c r="G72" s="28" t="s">
        <v>290</v>
      </c>
      <c r="H72" s="103" t="s">
        <v>478</v>
      </c>
      <c r="I72" s="104" t="s">
        <v>291</v>
      </c>
      <c r="J72" s="101">
        <f t="shared" si="1"/>
        <v>2.2026431718061672</v>
      </c>
      <c r="K72" s="101">
        <v>9080</v>
      </c>
    </row>
    <row r="73" spans="1:11" x14ac:dyDescent="0.25">
      <c r="A73" s="195">
        <v>43376</v>
      </c>
      <c r="B73" s="101" t="s">
        <v>370</v>
      </c>
      <c r="C73" s="101" t="s">
        <v>288</v>
      </c>
      <c r="D73" s="101" t="s">
        <v>299</v>
      </c>
      <c r="E73" s="102">
        <v>25000</v>
      </c>
      <c r="F73" s="104" t="s">
        <v>397</v>
      </c>
      <c r="G73" s="28" t="s">
        <v>290</v>
      </c>
      <c r="H73" s="103" t="s">
        <v>477</v>
      </c>
      <c r="I73" s="104" t="s">
        <v>291</v>
      </c>
      <c r="J73" s="101">
        <f t="shared" si="1"/>
        <v>2.7533039647577091</v>
      </c>
      <c r="K73" s="101">
        <v>9080</v>
      </c>
    </row>
    <row r="74" spans="1:11" x14ac:dyDescent="0.25">
      <c r="A74" s="112">
        <v>43376</v>
      </c>
      <c r="B74" s="103" t="s">
        <v>512</v>
      </c>
      <c r="C74" s="103" t="s">
        <v>300</v>
      </c>
      <c r="D74" s="103" t="s">
        <v>297</v>
      </c>
      <c r="E74" s="108">
        <v>450000</v>
      </c>
      <c r="F74" s="104" t="s">
        <v>37</v>
      </c>
      <c r="G74" s="28" t="s">
        <v>290</v>
      </c>
      <c r="H74" s="103" t="s">
        <v>513</v>
      </c>
      <c r="I74" s="104" t="s">
        <v>291</v>
      </c>
      <c r="J74" s="101">
        <f t="shared" si="1"/>
        <v>49.559471365638764</v>
      </c>
      <c r="K74" s="101">
        <v>9080</v>
      </c>
    </row>
    <row r="75" spans="1:11" x14ac:dyDescent="0.25">
      <c r="A75" s="112">
        <v>43376</v>
      </c>
      <c r="B75" s="103" t="s">
        <v>495</v>
      </c>
      <c r="C75" s="103" t="s">
        <v>304</v>
      </c>
      <c r="D75" s="103" t="s">
        <v>302</v>
      </c>
      <c r="E75" s="110">
        <v>1846185</v>
      </c>
      <c r="F75" s="104" t="s">
        <v>37</v>
      </c>
      <c r="G75" s="28" t="s">
        <v>290</v>
      </c>
      <c r="H75" s="103" t="s">
        <v>77</v>
      </c>
      <c r="I75" s="104" t="s">
        <v>291</v>
      </c>
      <c r="J75" s="101">
        <f t="shared" si="1"/>
        <v>203.32433920704847</v>
      </c>
      <c r="K75" s="101">
        <v>9080</v>
      </c>
    </row>
    <row r="76" spans="1:11" x14ac:dyDescent="0.25">
      <c r="A76" s="112">
        <v>43376</v>
      </c>
      <c r="B76" s="28" t="s">
        <v>19</v>
      </c>
      <c r="C76" s="101" t="s">
        <v>567</v>
      </c>
      <c r="D76" s="101" t="s">
        <v>299</v>
      </c>
      <c r="E76" s="108">
        <v>2213750</v>
      </c>
      <c r="F76" s="104" t="s">
        <v>568</v>
      </c>
      <c r="G76" s="28" t="s">
        <v>290</v>
      </c>
      <c r="H76" s="101" t="s">
        <v>440</v>
      </c>
      <c r="I76" s="104" t="s">
        <v>291</v>
      </c>
      <c r="J76" s="101">
        <f t="shared" si="1"/>
        <v>243.80506607929516</v>
      </c>
      <c r="K76" s="101">
        <v>9080</v>
      </c>
    </row>
    <row r="77" spans="1:11" x14ac:dyDescent="0.25">
      <c r="A77" s="195">
        <v>43377</v>
      </c>
      <c r="B77" s="103" t="s">
        <v>338</v>
      </c>
      <c r="C77" s="101" t="s">
        <v>288</v>
      </c>
      <c r="D77" s="101" t="s">
        <v>299</v>
      </c>
      <c r="E77" s="102">
        <v>10000</v>
      </c>
      <c r="F77" s="104" t="s">
        <v>44</v>
      </c>
      <c r="G77" s="28" t="s">
        <v>290</v>
      </c>
      <c r="H77" s="103" t="s">
        <v>103</v>
      </c>
      <c r="I77" s="104" t="s">
        <v>291</v>
      </c>
      <c r="J77" s="101">
        <f t="shared" si="1"/>
        <v>1.1013215859030836</v>
      </c>
      <c r="K77" s="101">
        <v>9080</v>
      </c>
    </row>
    <row r="78" spans="1:11" x14ac:dyDescent="0.25">
      <c r="A78" s="195">
        <v>43377</v>
      </c>
      <c r="B78" s="103" t="s">
        <v>215</v>
      </c>
      <c r="C78" s="101" t="s">
        <v>288</v>
      </c>
      <c r="D78" s="101" t="s">
        <v>299</v>
      </c>
      <c r="E78" s="102">
        <v>70000</v>
      </c>
      <c r="F78" s="104" t="s">
        <v>44</v>
      </c>
      <c r="G78" s="28" t="s">
        <v>290</v>
      </c>
      <c r="H78" s="103" t="s">
        <v>88</v>
      </c>
      <c r="I78" s="104" t="s">
        <v>291</v>
      </c>
      <c r="J78" s="101">
        <f t="shared" si="1"/>
        <v>7.7092511013215859</v>
      </c>
      <c r="K78" s="101">
        <v>9080</v>
      </c>
    </row>
    <row r="79" spans="1:11" x14ac:dyDescent="0.25">
      <c r="A79" s="195">
        <v>43377</v>
      </c>
      <c r="B79" s="101" t="s">
        <v>441</v>
      </c>
      <c r="C79" s="101" t="s">
        <v>288</v>
      </c>
      <c r="D79" s="101" t="s">
        <v>289</v>
      </c>
      <c r="E79" s="102">
        <v>19000</v>
      </c>
      <c r="F79" s="104" t="s">
        <v>36</v>
      </c>
      <c r="G79" s="28" t="s">
        <v>290</v>
      </c>
      <c r="H79" s="103" t="s">
        <v>62</v>
      </c>
      <c r="I79" s="104" t="s">
        <v>291</v>
      </c>
      <c r="J79" s="101">
        <f t="shared" si="1"/>
        <v>2.0925110132158591</v>
      </c>
      <c r="K79" s="101">
        <v>9080</v>
      </c>
    </row>
    <row r="80" spans="1:11" x14ac:dyDescent="0.25">
      <c r="A80" s="195">
        <v>43377</v>
      </c>
      <c r="B80" s="103" t="s">
        <v>212</v>
      </c>
      <c r="C80" s="101" t="s">
        <v>293</v>
      </c>
      <c r="D80" s="101" t="s">
        <v>289</v>
      </c>
      <c r="E80" s="102">
        <v>20000</v>
      </c>
      <c r="F80" s="104" t="s">
        <v>36</v>
      </c>
      <c r="G80" s="28" t="s">
        <v>290</v>
      </c>
      <c r="H80" s="103" t="s">
        <v>84</v>
      </c>
      <c r="I80" s="104" t="s">
        <v>291</v>
      </c>
      <c r="J80" s="101">
        <f t="shared" si="1"/>
        <v>2.2026431718061672</v>
      </c>
      <c r="K80" s="101">
        <v>9080</v>
      </c>
    </row>
    <row r="81" spans="1:11" x14ac:dyDescent="0.25">
      <c r="A81" s="195">
        <v>43377</v>
      </c>
      <c r="B81" s="101" t="s">
        <v>447</v>
      </c>
      <c r="C81" s="101" t="s">
        <v>288</v>
      </c>
      <c r="D81" s="101" t="s">
        <v>289</v>
      </c>
      <c r="E81" s="102">
        <v>23000</v>
      </c>
      <c r="F81" s="104" t="s">
        <v>36</v>
      </c>
      <c r="G81" s="28" t="s">
        <v>290</v>
      </c>
      <c r="H81" s="103" t="s">
        <v>87</v>
      </c>
      <c r="I81" s="104" t="s">
        <v>291</v>
      </c>
      <c r="J81" s="101">
        <f t="shared" si="1"/>
        <v>2.5330396475770924</v>
      </c>
      <c r="K81" s="101">
        <v>9080</v>
      </c>
    </row>
    <row r="82" spans="1:11" x14ac:dyDescent="0.25">
      <c r="A82" s="195">
        <v>43377</v>
      </c>
      <c r="B82" s="101" t="s">
        <v>320</v>
      </c>
      <c r="C82" s="101" t="s">
        <v>288</v>
      </c>
      <c r="D82" s="101" t="s">
        <v>289</v>
      </c>
      <c r="E82" s="102">
        <v>27000</v>
      </c>
      <c r="F82" s="104" t="s">
        <v>29</v>
      </c>
      <c r="G82" s="28" t="s">
        <v>290</v>
      </c>
      <c r="H82" s="103" t="s">
        <v>70</v>
      </c>
      <c r="I82" s="104" t="s">
        <v>291</v>
      </c>
      <c r="J82" s="101">
        <f t="shared" si="1"/>
        <v>2.9735682819383258</v>
      </c>
      <c r="K82" s="101">
        <v>9080</v>
      </c>
    </row>
    <row r="83" spans="1:11" x14ac:dyDescent="0.25">
      <c r="A83" s="195">
        <v>43377</v>
      </c>
      <c r="B83" s="101" t="s">
        <v>314</v>
      </c>
      <c r="C83" s="101" t="s">
        <v>288</v>
      </c>
      <c r="D83" s="101" t="s">
        <v>289</v>
      </c>
      <c r="E83" s="102">
        <v>25000</v>
      </c>
      <c r="F83" s="104" t="s">
        <v>34</v>
      </c>
      <c r="G83" s="28" t="s">
        <v>290</v>
      </c>
      <c r="H83" s="103" t="s">
        <v>72</v>
      </c>
      <c r="I83" s="104" t="s">
        <v>291</v>
      </c>
      <c r="J83" s="101">
        <f t="shared" si="1"/>
        <v>2.7533039647577091</v>
      </c>
      <c r="K83" s="101">
        <v>9080</v>
      </c>
    </row>
    <row r="84" spans="1:11" x14ac:dyDescent="0.25">
      <c r="A84" s="195">
        <v>43377</v>
      </c>
      <c r="B84" s="101" t="s">
        <v>310</v>
      </c>
      <c r="C84" s="101" t="s">
        <v>288</v>
      </c>
      <c r="D84" s="101" t="s">
        <v>289</v>
      </c>
      <c r="E84" s="102">
        <v>23000</v>
      </c>
      <c r="F84" s="104" t="s">
        <v>34</v>
      </c>
      <c r="G84" s="28" t="s">
        <v>290</v>
      </c>
      <c r="H84" s="103" t="s">
        <v>86</v>
      </c>
      <c r="I84" s="104" t="s">
        <v>291</v>
      </c>
      <c r="J84" s="101">
        <f t="shared" si="1"/>
        <v>2.5330396475770924</v>
      </c>
      <c r="K84" s="101">
        <v>9080</v>
      </c>
    </row>
    <row r="85" spans="1:11" x14ac:dyDescent="0.25">
      <c r="A85" s="195">
        <v>43377</v>
      </c>
      <c r="B85" s="101" t="s">
        <v>343</v>
      </c>
      <c r="C85" s="101" t="s">
        <v>288</v>
      </c>
      <c r="D85" s="101" t="s">
        <v>289</v>
      </c>
      <c r="E85" s="102">
        <v>44000</v>
      </c>
      <c r="F85" s="104" t="s">
        <v>30</v>
      </c>
      <c r="G85" s="28" t="s">
        <v>290</v>
      </c>
      <c r="H85" s="103" t="s">
        <v>112</v>
      </c>
      <c r="I85" s="104" t="s">
        <v>291</v>
      </c>
      <c r="J85" s="101">
        <f t="shared" si="1"/>
        <v>4.8458149779735686</v>
      </c>
      <c r="K85" s="101">
        <v>9080</v>
      </c>
    </row>
    <row r="86" spans="1:11" x14ac:dyDescent="0.25">
      <c r="A86" s="195">
        <v>43377</v>
      </c>
      <c r="B86" s="101" t="s">
        <v>353</v>
      </c>
      <c r="C86" s="101" t="s">
        <v>288</v>
      </c>
      <c r="D86" s="101" t="s">
        <v>305</v>
      </c>
      <c r="E86" s="111">
        <v>11000</v>
      </c>
      <c r="F86" s="105" t="s">
        <v>38</v>
      </c>
      <c r="G86" s="28" t="s">
        <v>290</v>
      </c>
      <c r="H86" s="103" t="s">
        <v>54</v>
      </c>
      <c r="I86" s="104" t="s">
        <v>291</v>
      </c>
      <c r="J86" s="101">
        <f t="shared" si="1"/>
        <v>1.2114537444933922</v>
      </c>
      <c r="K86" s="101">
        <v>9080</v>
      </c>
    </row>
    <row r="87" spans="1:11" x14ac:dyDescent="0.25">
      <c r="A87" s="112">
        <v>43377</v>
      </c>
      <c r="B87" s="103" t="s">
        <v>220</v>
      </c>
      <c r="C87" s="103" t="s">
        <v>293</v>
      </c>
      <c r="D87" s="109" t="s">
        <v>297</v>
      </c>
      <c r="E87" s="108">
        <v>800000</v>
      </c>
      <c r="F87" s="104" t="s">
        <v>32</v>
      </c>
      <c r="G87" s="28" t="s">
        <v>290</v>
      </c>
      <c r="H87" s="103" t="s">
        <v>93</v>
      </c>
      <c r="I87" s="104" t="s">
        <v>291</v>
      </c>
      <c r="J87" s="101">
        <f t="shared" si="1"/>
        <v>88.105726872246692</v>
      </c>
      <c r="K87" s="101">
        <v>9080</v>
      </c>
    </row>
    <row r="88" spans="1:11" x14ac:dyDescent="0.25">
      <c r="A88" s="112">
        <v>43377</v>
      </c>
      <c r="B88" s="103" t="s">
        <v>221</v>
      </c>
      <c r="C88" s="103" t="s">
        <v>288</v>
      </c>
      <c r="D88" s="101" t="s">
        <v>297</v>
      </c>
      <c r="E88" s="108">
        <v>2550000</v>
      </c>
      <c r="F88" s="104" t="s">
        <v>32</v>
      </c>
      <c r="G88" s="28" t="s">
        <v>290</v>
      </c>
      <c r="H88" s="103" t="s">
        <v>94</v>
      </c>
      <c r="I88" s="104" t="s">
        <v>291</v>
      </c>
      <c r="J88" s="101">
        <f t="shared" si="1"/>
        <v>280.83700440528634</v>
      </c>
      <c r="K88" s="101">
        <v>9080</v>
      </c>
    </row>
    <row r="89" spans="1:11" x14ac:dyDescent="0.25">
      <c r="A89" s="112">
        <v>43377</v>
      </c>
      <c r="B89" s="103" t="s">
        <v>223</v>
      </c>
      <c r="C89" s="103" t="s">
        <v>288</v>
      </c>
      <c r="D89" s="101" t="s">
        <v>297</v>
      </c>
      <c r="E89" s="108">
        <v>240000</v>
      </c>
      <c r="F89" s="104" t="s">
        <v>32</v>
      </c>
      <c r="G89" s="28" t="s">
        <v>290</v>
      </c>
      <c r="H89" s="103" t="s">
        <v>95</v>
      </c>
      <c r="I89" s="104" t="s">
        <v>291</v>
      </c>
      <c r="J89" s="101">
        <f t="shared" si="1"/>
        <v>26.431718061674008</v>
      </c>
      <c r="K89" s="101">
        <v>9080</v>
      </c>
    </row>
    <row r="90" spans="1:11" x14ac:dyDescent="0.25">
      <c r="A90" s="112">
        <v>43377</v>
      </c>
      <c r="B90" s="103" t="s">
        <v>224</v>
      </c>
      <c r="C90" s="103" t="s">
        <v>288</v>
      </c>
      <c r="D90" s="101" t="s">
        <v>297</v>
      </c>
      <c r="E90" s="108">
        <v>40000</v>
      </c>
      <c r="F90" s="104" t="s">
        <v>32</v>
      </c>
      <c r="G90" s="28" t="s">
        <v>290</v>
      </c>
      <c r="H90" s="103" t="s">
        <v>96</v>
      </c>
      <c r="I90" s="104" t="s">
        <v>291</v>
      </c>
      <c r="J90" s="101">
        <f t="shared" si="1"/>
        <v>4.4052863436123344</v>
      </c>
      <c r="K90" s="101">
        <v>9080</v>
      </c>
    </row>
    <row r="91" spans="1:11" x14ac:dyDescent="0.25">
      <c r="A91" s="112">
        <v>43377</v>
      </c>
      <c r="B91" s="103" t="s">
        <v>225</v>
      </c>
      <c r="C91" s="103" t="s">
        <v>301</v>
      </c>
      <c r="D91" s="101" t="s">
        <v>297</v>
      </c>
      <c r="E91" s="108">
        <v>40000</v>
      </c>
      <c r="F91" s="104" t="s">
        <v>32</v>
      </c>
      <c r="G91" s="28" t="s">
        <v>290</v>
      </c>
      <c r="H91" s="103" t="s">
        <v>97</v>
      </c>
      <c r="I91" s="104" t="s">
        <v>291</v>
      </c>
      <c r="J91" s="101">
        <f t="shared" si="1"/>
        <v>4.4052863436123344</v>
      </c>
      <c r="K91" s="101">
        <v>9080</v>
      </c>
    </row>
    <row r="92" spans="1:11" x14ac:dyDescent="0.25">
      <c r="A92" s="195">
        <v>43377</v>
      </c>
      <c r="B92" s="101" t="s">
        <v>371</v>
      </c>
      <c r="C92" s="103" t="s">
        <v>301</v>
      </c>
      <c r="D92" s="101" t="s">
        <v>297</v>
      </c>
      <c r="E92" s="102">
        <v>14000</v>
      </c>
      <c r="F92" s="104" t="s">
        <v>397</v>
      </c>
      <c r="G92" s="28" t="s">
        <v>290</v>
      </c>
      <c r="H92" s="103" t="s">
        <v>479</v>
      </c>
      <c r="I92" s="104" t="s">
        <v>291</v>
      </c>
      <c r="J92" s="101">
        <f t="shared" si="1"/>
        <v>1.5418502202643172</v>
      </c>
      <c r="K92" s="101">
        <v>9080</v>
      </c>
    </row>
    <row r="93" spans="1:11" x14ac:dyDescent="0.25">
      <c r="A93" s="195">
        <v>43377</v>
      </c>
      <c r="B93" s="101" t="s">
        <v>372</v>
      </c>
      <c r="C93" s="103" t="s">
        <v>301</v>
      </c>
      <c r="D93" s="101" t="s">
        <v>297</v>
      </c>
      <c r="E93" s="102">
        <v>3500</v>
      </c>
      <c r="F93" s="104" t="s">
        <v>397</v>
      </c>
      <c r="G93" s="28" t="s">
        <v>290</v>
      </c>
      <c r="H93" s="103" t="s">
        <v>480</v>
      </c>
      <c r="I93" s="104" t="s">
        <v>291</v>
      </c>
      <c r="J93" s="101">
        <f t="shared" si="1"/>
        <v>0.38546255506607929</v>
      </c>
      <c r="K93" s="101">
        <v>9080</v>
      </c>
    </row>
    <row r="94" spans="1:11" x14ac:dyDescent="0.25">
      <c r="A94" s="195">
        <v>43377</v>
      </c>
      <c r="B94" s="101" t="s">
        <v>373</v>
      </c>
      <c r="C94" s="103" t="s">
        <v>301</v>
      </c>
      <c r="D94" s="101" t="s">
        <v>297</v>
      </c>
      <c r="E94" s="102">
        <v>2000</v>
      </c>
      <c r="F94" s="104" t="s">
        <v>397</v>
      </c>
      <c r="G94" s="28" t="s">
        <v>290</v>
      </c>
      <c r="H94" s="103" t="s">
        <v>481</v>
      </c>
      <c r="I94" s="104" t="s">
        <v>291</v>
      </c>
      <c r="J94" s="101">
        <f t="shared" si="1"/>
        <v>0.22026431718061673</v>
      </c>
      <c r="K94" s="101">
        <v>9080</v>
      </c>
    </row>
    <row r="95" spans="1:11" x14ac:dyDescent="0.25">
      <c r="A95" s="195">
        <v>43377</v>
      </c>
      <c r="B95" s="101" t="s">
        <v>374</v>
      </c>
      <c r="C95" s="103" t="s">
        <v>301</v>
      </c>
      <c r="D95" s="101" t="s">
        <v>297</v>
      </c>
      <c r="E95" s="102">
        <v>44000</v>
      </c>
      <c r="F95" s="104" t="s">
        <v>397</v>
      </c>
      <c r="G95" s="28" t="s">
        <v>290</v>
      </c>
      <c r="H95" s="103" t="s">
        <v>482</v>
      </c>
      <c r="I95" s="104" t="s">
        <v>291</v>
      </c>
      <c r="J95" s="101">
        <f t="shared" si="1"/>
        <v>4.8458149779735686</v>
      </c>
      <c r="K95" s="101">
        <v>9080</v>
      </c>
    </row>
    <row r="96" spans="1:11" x14ac:dyDescent="0.25">
      <c r="A96" s="195">
        <v>43377</v>
      </c>
      <c r="B96" s="101" t="s">
        <v>375</v>
      </c>
      <c r="C96" s="101" t="s">
        <v>288</v>
      </c>
      <c r="D96" s="101" t="s">
        <v>299</v>
      </c>
      <c r="E96" s="102">
        <v>28000</v>
      </c>
      <c r="F96" s="104" t="s">
        <v>397</v>
      </c>
      <c r="G96" s="28" t="s">
        <v>290</v>
      </c>
      <c r="H96" s="103" t="s">
        <v>483</v>
      </c>
      <c r="I96" s="104" t="s">
        <v>291</v>
      </c>
      <c r="J96" s="101">
        <f t="shared" si="1"/>
        <v>3.0837004405286343</v>
      </c>
      <c r="K96" s="101">
        <v>9080</v>
      </c>
    </row>
    <row r="97" spans="1:11" x14ac:dyDescent="0.25">
      <c r="A97" s="112">
        <v>43377</v>
      </c>
      <c r="B97" s="103" t="s">
        <v>219</v>
      </c>
      <c r="C97" s="101" t="s">
        <v>316</v>
      </c>
      <c r="D97" s="101" t="s">
        <v>302</v>
      </c>
      <c r="E97" s="108">
        <v>80000</v>
      </c>
      <c r="F97" s="104" t="s">
        <v>303</v>
      </c>
      <c r="G97" s="28" t="s">
        <v>290</v>
      </c>
      <c r="H97" s="103" t="s">
        <v>92</v>
      </c>
      <c r="I97" s="104" t="s">
        <v>291</v>
      </c>
      <c r="J97" s="101">
        <f t="shared" si="1"/>
        <v>8.8105726872246688</v>
      </c>
      <c r="K97" s="101">
        <v>9080</v>
      </c>
    </row>
    <row r="98" spans="1:11" x14ac:dyDescent="0.25">
      <c r="A98" s="112">
        <v>43377</v>
      </c>
      <c r="B98" s="103" t="s">
        <v>216</v>
      </c>
      <c r="C98" s="101" t="s">
        <v>292</v>
      </c>
      <c r="D98" s="103" t="s">
        <v>302</v>
      </c>
      <c r="E98" s="108">
        <v>240000</v>
      </c>
      <c r="F98" s="104" t="s">
        <v>37</v>
      </c>
      <c r="G98" s="28" t="s">
        <v>290</v>
      </c>
      <c r="H98" s="103" t="s">
        <v>89</v>
      </c>
      <c r="I98" s="104" t="s">
        <v>291</v>
      </c>
      <c r="J98" s="101">
        <f t="shared" si="1"/>
        <v>26.431718061674008</v>
      </c>
      <c r="K98" s="101">
        <v>9080</v>
      </c>
    </row>
    <row r="99" spans="1:11" x14ac:dyDescent="0.25">
      <c r="A99" s="112">
        <v>43377</v>
      </c>
      <c r="B99" s="28" t="s">
        <v>553</v>
      </c>
      <c r="C99" s="103" t="s">
        <v>566</v>
      </c>
      <c r="D99" s="109" t="s">
        <v>297</v>
      </c>
      <c r="E99" s="108">
        <v>5650</v>
      </c>
      <c r="F99" s="104" t="s">
        <v>568</v>
      </c>
      <c r="G99" s="28" t="s">
        <v>290</v>
      </c>
      <c r="H99" s="101" t="s">
        <v>440</v>
      </c>
      <c r="I99" s="104" t="s">
        <v>291</v>
      </c>
      <c r="J99" s="101">
        <f t="shared" si="1"/>
        <v>0.6222466960352423</v>
      </c>
      <c r="K99" s="101">
        <v>9080</v>
      </c>
    </row>
    <row r="100" spans="1:11" x14ac:dyDescent="0.25">
      <c r="A100" s="112">
        <v>43377</v>
      </c>
      <c r="B100" s="28" t="s">
        <v>569</v>
      </c>
      <c r="C100" s="103" t="s">
        <v>566</v>
      </c>
      <c r="D100" s="109" t="s">
        <v>297</v>
      </c>
      <c r="E100" s="102">
        <v>5720</v>
      </c>
      <c r="F100" s="103" t="s">
        <v>570</v>
      </c>
      <c r="G100" s="28" t="s">
        <v>290</v>
      </c>
      <c r="H100" s="101" t="s">
        <v>440</v>
      </c>
      <c r="I100" s="104" t="s">
        <v>291</v>
      </c>
      <c r="J100" s="101">
        <f t="shared" si="1"/>
        <v>0.62995594713656389</v>
      </c>
      <c r="K100" s="101">
        <v>9080</v>
      </c>
    </row>
    <row r="101" spans="1:11" x14ac:dyDescent="0.25">
      <c r="A101" s="195">
        <v>43378</v>
      </c>
      <c r="B101" s="103" t="s">
        <v>338</v>
      </c>
      <c r="C101" s="101" t="s">
        <v>288</v>
      </c>
      <c r="D101" s="101" t="s">
        <v>299</v>
      </c>
      <c r="E101" s="102">
        <v>10000</v>
      </c>
      <c r="F101" s="104" t="s">
        <v>44</v>
      </c>
      <c r="G101" s="28" t="s">
        <v>290</v>
      </c>
      <c r="H101" s="103" t="s">
        <v>103</v>
      </c>
      <c r="I101" s="104" t="s">
        <v>291</v>
      </c>
      <c r="J101" s="101">
        <f t="shared" si="1"/>
        <v>1.1013215859030836</v>
      </c>
      <c r="K101" s="101">
        <v>9080</v>
      </c>
    </row>
    <row r="102" spans="1:11" x14ac:dyDescent="0.25">
      <c r="A102" s="195">
        <v>43378</v>
      </c>
      <c r="B102" s="101" t="s">
        <v>441</v>
      </c>
      <c r="C102" s="101" t="s">
        <v>288</v>
      </c>
      <c r="D102" s="101" t="s">
        <v>289</v>
      </c>
      <c r="E102" s="102">
        <v>19000</v>
      </c>
      <c r="F102" s="104" t="s">
        <v>36</v>
      </c>
      <c r="G102" s="28" t="s">
        <v>290</v>
      </c>
      <c r="H102" s="103" t="s">
        <v>62</v>
      </c>
      <c r="I102" s="104" t="s">
        <v>291</v>
      </c>
      <c r="J102" s="101">
        <f t="shared" si="1"/>
        <v>2.0925110132158591</v>
      </c>
      <c r="K102" s="101">
        <v>9080</v>
      </c>
    </row>
    <row r="103" spans="1:11" x14ac:dyDescent="0.25">
      <c r="A103" s="195">
        <v>43378</v>
      </c>
      <c r="B103" s="101" t="s">
        <v>446</v>
      </c>
      <c r="C103" s="101" t="s">
        <v>288</v>
      </c>
      <c r="D103" s="101" t="s">
        <v>289</v>
      </c>
      <c r="E103" s="102">
        <v>12500</v>
      </c>
      <c r="F103" s="104" t="s">
        <v>36</v>
      </c>
      <c r="G103" s="28" t="s">
        <v>290</v>
      </c>
      <c r="H103" s="103" t="s">
        <v>104</v>
      </c>
      <c r="I103" s="104" t="s">
        <v>291</v>
      </c>
      <c r="J103" s="101">
        <f t="shared" si="1"/>
        <v>1.3766519823788546</v>
      </c>
      <c r="K103" s="101">
        <v>9080</v>
      </c>
    </row>
    <row r="104" spans="1:11" x14ac:dyDescent="0.25">
      <c r="A104" s="195">
        <v>43378</v>
      </c>
      <c r="B104" s="101" t="s">
        <v>321</v>
      </c>
      <c r="C104" s="101" t="s">
        <v>288</v>
      </c>
      <c r="D104" s="101" t="s">
        <v>289</v>
      </c>
      <c r="E104" s="102">
        <v>21500</v>
      </c>
      <c r="F104" s="104" t="s">
        <v>29</v>
      </c>
      <c r="G104" s="28" t="s">
        <v>290</v>
      </c>
      <c r="H104" s="126" t="s">
        <v>100</v>
      </c>
      <c r="I104" s="104" t="s">
        <v>291</v>
      </c>
      <c r="J104" s="101">
        <f t="shared" si="1"/>
        <v>2.3678414096916298</v>
      </c>
      <c r="K104" s="101">
        <v>9080</v>
      </c>
    </row>
    <row r="105" spans="1:11" x14ac:dyDescent="0.25">
      <c r="A105" s="195">
        <v>43378</v>
      </c>
      <c r="B105" s="101" t="s">
        <v>320</v>
      </c>
      <c r="C105" s="101" t="s">
        <v>288</v>
      </c>
      <c r="D105" s="101" t="s">
        <v>289</v>
      </c>
      <c r="E105" s="102">
        <v>27000</v>
      </c>
      <c r="F105" s="104" t="s">
        <v>29</v>
      </c>
      <c r="G105" s="28" t="s">
        <v>290</v>
      </c>
      <c r="H105" s="103" t="s">
        <v>70</v>
      </c>
      <c r="I105" s="104" t="s">
        <v>291</v>
      </c>
      <c r="J105" s="101">
        <f t="shared" si="1"/>
        <v>2.9735682819383258</v>
      </c>
      <c r="K105" s="101">
        <v>9080</v>
      </c>
    </row>
    <row r="106" spans="1:11" x14ac:dyDescent="0.25">
      <c r="A106" s="195">
        <v>43378</v>
      </c>
      <c r="B106" s="101" t="s">
        <v>342</v>
      </c>
      <c r="C106" s="101" t="s">
        <v>288</v>
      </c>
      <c r="D106" s="101" t="s">
        <v>289</v>
      </c>
      <c r="E106" s="102">
        <v>25000</v>
      </c>
      <c r="F106" s="104" t="s">
        <v>34</v>
      </c>
      <c r="G106" s="28" t="s">
        <v>290</v>
      </c>
      <c r="H106" s="103" t="s">
        <v>72</v>
      </c>
      <c r="I106" s="104" t="s">
        <v>291</v>
      </c>
      <c r="J106" s="101">
        <f t="shared" si="1"/>
        <v>2.7533039647577091</v>
      </c>
      <c r="K106" s="101">
        <v>9080</v>
      </c>
    </row>
    <row r="107" spans="1:11" x14ac:dyDescent="0.25">
      <c r="A107" s="195">
        <v>43378</v>
      </c>
      <c r="B107" s="101" t="s">
        <v>310</v>
      </c>
      <c r="C107" s="101" t="s">
        <v>288</v>
      </c>
      <c r="D107" s="101" t="s">
        <v>289</v>
      </c>
      <c r="E107" s="102">
        <v>29500</v>
      </c>
      <c r="F107" s="104" t="s">
        <v>34</v>
      </c>
      <c r="G107" s="28" t="s">
        <v>290</v>
      </c>
      <c r="H107" s="103" t="s">
        <v>99</v>
      </c>
      <c r="I107" s="104" t="s">
        <v>291</v>
      </c>
      <c r="J107" s="101">
        <f t="shared" si="1"/>
        <v>3.248898678414097</v>
      </c>
      <c r="K107" s="101">
        <v>9080</v>
      </c>
    </row>
    <row r="108" spans="1:11" x14ac:dyDescent="0.25">
      <c r="A108" s="195">
        <v>43378</v>
      </c>
      <c r="B108" s="101" t="s">
        <v>353</v>
      </c>
      <c r="C108" s="101" t="s">
        <v>288</v>
      </c>
      <c r="D108" s="101" t="s">
        <v>305</v>
      </c>
      <c r="E108" s="111">
        <v>11000</v>
      </c>
      <c r="F108" s="105" t="s">
        <v>38</v>
      </c>
      <c r="G108" s="28" t="s">
        <v>290</v>
      </c>
      <c r="H108" s="103" t="s">
        <v>54</v>
      </c>
      <c r="I108" s="104" t="s">
        <v>291</v>
      </c>
      <c r="J108" s="101">
        <f t="shared" si="1"/>
        <v>1.2114537444933922</v>
      </c>
      <c r="K108" s="101">
        <v>9080</v>
      </c>
    </row>
    <row r="109" spans="1:11" x14ac:dyDescent="0.25">
      <c r="A109" s="112">
        <v>43378</v>
      </c>
      <c r="B109" s="103" t="s">
        <v>225</v>
      </c>
      <c r="C109" s="101" t="s">
        <v>471</v>
      </c>
      <c r="D109" s="101" t="s">
        <v>297</v>
      </c>
      <c r="E109" s="108">
        <v>30000</v>
      </c>
      <c r="F109" s="104" t="s">
        <v>32</v>
      </c>
      <c r="G109" s="28" t="s">
        <v>290</v>
      </c>
      <c r="H109" s="103" t="s">
        <v>98</v>
      </c>
      <c r="I109" s="104" t="s">
        <v>291</v>
      </c>
      <c r="J109" s="101">
        <f t="shared" si="1"/>
        <v>3.303964757709251</v>
      </c>
      <c r="K109" s="101">
        <v>9080</v>
      </c>
    </row>
    <row r="110" spans="1:11" x14ac:dyDescent="0.25">
      <c r="A110" s="112">
        <v>43378</v>
      </c>
      <c r="B110" s="103" t="s">
        <v>226</v>
      </c>
      <c r="C110" s="103" t="s">
        <v>301</v>
      </c>
      <c r="D110" s="101" t="s">
        <v>297</v>
      </c>
      <c r="E110" s="108">
        <v>105000</v>
      </c>
      <c r="F110" s="104" t="s">
        <v>32</v>
      </c>
      <c r="G110" s="28" t="s">
        <v>290</v>
      </c>
      <c r="H110" s="103" t="s">
        <v>101</v>
      </c>
      <c r="I110" s="104" t="s">
        <v>291</v>
      </c>
      <c r="J110" s="101">
        <f t="shared" si="1"/>
        <v>11.56387665198238</v>
      </c>
      <c r="K110" s="101">
        <v>9080</v>
      </c>
    </row>
    <row r="111" spans="1:11" x14ac:dyDescent="0.25">
      <c r="A111" s="195">
        <v>43378</v>
      </c>
      <c r="B111" s="101" t="s">
        <v>366</v>
      </c>
      <c r="C111" s="101" t="s">
        <v>288</v>
      </c>
      <c r="D111" s="101" t="s">
        <v>299</v>
      </c>
      <c r="E111" s="102">
        <v>25000</v>
      </c>
      <c r="F111" s="104" t="s">
        <v>397</v>
      </c>
      <c r="G111" s="28" t="s">
        <v>290</v>
      </c>
      <c r="H111" s="103" t="s">
        <v>484</v>
      </c>
      <c r="I111" s="104" t="s">
        <v>291</v>
      </c>
      <c r="J111" s="101">
        <f t="shared" si="1"/>
        <v>2.7533039647577091</v>
      </c>
      <c r="K111" s="101">
        <v>9080</v>
      </c>
    </row>
    <row r="112" spans="1:11" x14ac:dyDescent="0.25">
      <c r="A112" s="112">
        <v>43378</v>
      </c>
      <c r="B112" s="103" t="s">
        <v>229</v>
      </c>
      <c r="C112" s="101" t="s">
        <v>316</v>
      </c>
      <c r="D112" s="101" t="s">
        <v>302</v>
      </c>
      <c r="E112" s="108">
        <v>50000</v>
      </c>
      <c r="F112" s="104" t="s">
        <v>303</v>
      </c>
      <c r="G112" s="28" t="s">
        <v>290</v>
      </c>
      <c r="H112" s="103" t="s">
        <v>105</v>
      </c>
      <c r="I112" s="104" t="s">
        <v>291</v>
      </c>
      <c r="J112" s="101">
        <f t="shared" si="1"/>
        <v>5.5066079295154182</v>
      </c>
      <c r="K112" s="101">
        <v>9080</v>
      </c>
    </row>
    <row r="113" spans="1:11" x14ac:dyDescent="0.25">
      <c r="A113" s="311">
        <v>43378</v>
      </c>
      <c r="B113" s="340" t="s">
        <v>230</v>
      </c>
      <c r="C113" s="340" t="s">
        <v>551</v>
      </c>
      <c r="D113" s="312" t="s">
        <v>302</v>
      </c>
      <c r="E113" s="341">
        <v>170000</v>
      </c>
      <c r="F113" s="314" t="s">
        <v>303</v>
      </c>
      <c r="G113" s="315" t="s">
        <v>290</v>
      </c>
      <c r="H113" s="340" t="s">
        <v>107</v>
      </c>
      <c r="I113" s="314" t="s">
        <v>291</v>
      </c>
      <c r="J113" s="312">
        <f t="shared" si="1"/>
        <v>18.722466960352424</v>
      </c>
      <c r="K113" s="312">
        <v>9080</v>
      </c>
    </row>
    <row r="114" spans="1:11" x14ac:dyDescent="0.25">
      <c r="A114" s="112">
        <v>43378</v>
      </c>
      <c r="B114" s="103" t="s">
        <v>434</v>
      </c>
      <c r="C114" s="103" t="s">
        <v>288</v>
      </c>
      <c r="D114" s="103" t="s">
        <v>302</v>
      </c>
      <c r="E114" s="108">
        <v>200000</v>
      </c>
      <c r="F114" s="104" t="s">
        <v>37</v>
      </c>
      <c r="G114" s="28" t="s">
        <v>290</v>
      </c>
      <c r="H114" s="103" t="s">
        <v>102</v>
      </c>
      <c r="I114" s="104" t="s">
        <v>291</v>
      </c>
      <c r="J114" s="101">
        <f t="shared" si="1"/>
        <v>22.026431718061673</v>
      </c>
      <c r="K114" s="101">
        <v>9080</v>
      </c>
    </row>
    <row r="115" spans="1:11" x14ac:dyDescent="0.25">
      <c r="A115" s="195">
        <v>43379</v>
      </c>
      <c r="B115" s="101" t="s">
        <v>376</v>
      </c>
      <c r="C115" s="101" t="s">
        <v>317</v>
      </c>
      <c r="D115" s="101" t="s">
        <v>299</v>
      </c>
      <c r="E115" s="102">
        <v>350000</v>
      </c>
      <c r="F115" s="104" t="s">
        <v>397</v>
      </c>
      <c r="G115" s="28" t="s">
        <v>290</v>
      </c>
      <c r="H115" s="103" t="s">
        <v>65</v>
      </c>
      <c r="I115" s="104" t="s">
        <v>291</v>
      </c>
      <c r="J115" s="101">
        <f t="shared" si="1"/>
        <v>38.546255506607928</v>
      </c>
      <c r="K115" s="101">
        <v>9080</v>
      </c>
    </row>
    <row r="116" spans="1:11" x14ac:dyDescent="0.25">
      <c r="A116" s="195">
        <v>43379</v>
      </c>
      <c r="B116" s="101" t="s">
        <v>377</v>
      </c>
      <c r="C116" s="101" t="s">
        <v>292</v>
      </c>
      <c r="D116" s="101" t="s">
        <v>299</v>
      </c>
      <c r="E116" s="102">
        <v>400000</v>
      </c>
      <c r="F116" s="104" t="s">
        <v>397</v>
      </c>
      <c r="G116" s="28" t="s">
        <v>290</v>
      </c>
      <c r="H116" s="103" t="s">
        <v>65</v>
      </c>
      <c r="I116" s="104" t="s">
        <v>291</v>
      </c>
      <c r="J116" s="101">
        <f t="shared" si="1"/>
        <v>44.052863436123346</v>
      </c>
      <c r="K116" s="101">
        <v>9080</v>
      </c>
    </row>
    <row r="117" spans="1:11" x14ac:dyDescent="0.25">
      <c r="A117" s="195">
        <v>43379</v>
      </c>
      <c r="B117" s="101" t="s">
        <v>366</v>
      </c>
      <c r="C117" s="101" t="s">
        <v>288</v>
      </c>
      <c r="D117" s="101" t="s">
        <v>299</v>
      </c>
      <c r="E117" s="102">
        <v>25000</v>
      </c>
      <c r="F117" s="104" t="s">
        <v>397</v>
      </c>
      <c r="G117" s="28" t="s">
        <v>290</v>
      </c>
      <c r="H117" s="103" t="s">
        <v>485</v>
      </c>
      <c r="I117" s="104" t="s">
        <v>291</v>
      </c>
      <c r="J117" s="101">
        <f t="shared" si="1"/>
        <v>2.7533039647577091</v>
      </c>
      <c r="K117" s="101">
        <v>9080</v>
      </c>
    </row>
    <row r="118" spans="1:11" x14ac:dyDescent="0.25">
      <c r="A118" s="195">
        <v>43380</v>
      </c>
      <c r="B118" s="101" t="s">
        <v>378</v>
      </c>
      <c r="C118" s="101" t="s">
        <v>288</v>
      </c>
      <c r="D118" s="101" t="s">
        <v>299</v>
      </c>
      <c r="E118" s="102">
        <v>25000</v>
      </c>
      <c r="F118" s="104" t="s">
        <v>397</v>
      </c>
      <c r="G118" s="28" t="s">
        <v>290</v>
      </c>
      <c r="H118" s="103" t="s">
        <v>486</v>
      </c>
      <c r="I118" s="104" t="s">
        <v>291</v>
      </c>
      <c r="J118" s="101">
        <f t="shared" si="1"/>
        <v>2.7533039647577091</v>
      </c>
      <c r="K118" s="101">
        <v>9080</v>
      </c>
    </row>
    <row r="119" spans="1:11" x14ac:dyDescent="0.25">
      <c r="A119" s="195">
        <v>43381</v>
      </c>
      <c r="B119" s="103" t="s">
        <v>338</v>
      </c>
      <c r="C119" s="101" t="s">
        <v>288</v>
      </c>
      <c r="D119" s="101" t="s">
        <v>299</v>
      </c>
      <c r="E119" s="102">
        <v>10000</v>
      </c>
      <c r="F119" s="104" t="s">
        <v>44</v>
      </c>
      <c r="G119" s="28" t="s">
        <v>290</v>
      </c>
      <c r="H119" s="103" t="s">
        <v>122</v>
      </c>
      <c r="I119" s="104" t="s">
        <v>291</v>
      </c>
      <c r="J119" s="101">
        <f t="shared" si="1"/>
        <v>1.1013215859030836</v>
      </c>
      <c r="K119" s="101">
        <v>9080</v>
      </c>
    </row>
    <row r="120" spans="1:11" x14ac:dyDescent="0.25">
      <c r="A120" s="195">
        <v>43381</v>
      </c>
      <c r="B120" s="101" t="s">
        <v>441</v>
      </c>
      <c r="C120" s="101" t="s">
        <v>288</v>
      </c>
      <c r="D120" s="101" t="s">
        <v>289</v>
      </c>
      <c r="E120" s="102">
        <v>19000</v>
      </c>
      <c r="F120" s="104" t="s">
        <v>36</v>
      </c>
      <c r="G120" s="28" t="s">
        <v>290</v>
      </c>
      <c r="H120" s="103" t="s">
        <v>125</v>
      </c>
      <c r="I120" s="104" t="s">
        <v>291</v>
      </c>
      <c r="J120" s="101">
        <f t="shared" si="1"/>
        <v>2.0925110132158591</v>
      </c>
      <c r="K120" s="101">
        <v>9080</v>
      </c>
    </row>
    <row r="121" spans="1:11" x14ac:dyDescent="0.25">
      <c r="A121" s="195">
        <v>43381</v>
      </c>
      <c r="B121" s="101" t="s">
        <v>445</v>
      </c>
      <c r="C121" s="101" t="s">
        <v>288</v>
      </c>
      <c r="D121" s="101" t="s">
        <v>289</v>
      </c>
      <c r="E121" s="102">
        <v>28000</v>
      </c>
      <c r="F121" s="104" t="s">
        <v>36</v>
      </c>
      <c r="G121" s="28" t="s">
        <v>290</v>
      </c>
      <c r="H121" s="103" t="s">
        <v>110</v>
      </c>
      <c r="I121" s="104" t="s">
        <v>291</v>
      </c>
      <c r="J121" s="101">
        <f t="shared" si="1"/>
        <v>3.0837004405286343</v>
      </c>
      <c r="K121" s="101">
        <v>9080</v>
      </c>
    </row>
    <row r="122" spans="1:11" x14ac:dyDescent="0.25">
      <c r="A122" s="195">
        <v>43381</v>
      </c>
      <c r="B122" s="101" t="s">
        <v>320</v>
      </c>
      <c r="C122" s="101" t="s">
        <v>288</v>
      </c>
      <c r="D122" s="101" t="s">
        <v>289</v>
      </c>
      <c r="E122" s="102">
        <v>27000</v>
      </c>
      <c r="F122" s="104" t="s">
        <v>29</v>
      </c>
      <c r="G122" s="28" t="s">
        <v>290</v>
      </c>
      <c r="H122" s="103" t="s">
        <v>70</v>
      </c>
      <c r="I122" s="104" t="s">
        <v>291</v>
      </c>
      <c r="J122" s="101">
        <f t="shared" si="1"/>
        <v>2.9735682819383258</v>
      </c>
      <c r="K122" s="101">
        <v>9080</v>
      </c>
    </row>
    <row r="123" spans="1:11" x14ac:dyDescent="0.25">
      <c r="A123" s="195">
        <v>43381</v>
      </c>
      <c r="B123" s="101" t="s">
        <v>341</v>
      </c>
      <c r="C123" s="101" t="s">
        <v>288</v>
      </c>
      <c r="D123" s="101" t="s">
        <v>289</v>
      </c>
      <c r="E123" s="102">
        <v>28000</v>
      </c>
      <c r="F123" s="104" t="s">
        <v>29</v>
      </c>
      <c r="G123" s="28" t="s">
        <v>290</v>
      </c>
      <c r="H123" s="103" t="s">
        <v>113</v>
      </c>
      <c r="I123" s="104" t="s">
        <v>291</v>
      </c>
      <c r="J123" s="101">
        <f t="shared" si="1"/>
        <v>3.0837004405286343</v>
      </c>
      <c r="K123" s="101">
        <v>9080</v>
      </c>
    </row>
    <row r="124" spans="1:11" x14ac:dyDescent="0.25">
      <c r="A124" s="195">
        <v>43381</v>
      </c>
      <c r="B124" s="101" t="s">
        <v>314</v>
      </c>
      <c r="C124" s="101" t="s">
        <v>288</v>
      </c>
      <c r="D124" s="101" t="s">
        <v>289</v>
      </c>
      <c r="E124" s="102">
        <v>25000</v>
      </c>
      <c r="F124" s="104" t="s">
        <v>34</v>
      </c>
      <c r="G124" s="28" t="s">
        <v>290</v>
      </c>
      <c r="H124" s="103" t="s">
        <v>124</v>
      </c>
      <c r="I124" s="104" t="s">
        <v>291</v>
      </c>
      <c r="J124" s="101">
        <f t="shared" si="1"/>
        <v>2.7533039647577091</v>
      </c>
      <c r="K124" s="101">
        <v>9080</v>
      </c>
    </row>
    <row r="125" spans="1:11" x14ac:dyDescent="0.25">
      <c r="A125" s="195">
        <v>43381</v>
      </c>
      <c r="B125" s="101" t="s">
        <v>310</v>
      </c>
      <c r="C125" s="101" t="s">
        <v>288</v>
      </c>
      <c r="D125" s="101" t="s">
        <v>289</v>
      </c>
      <c r="E125" s="102">
        <v>21500</v>
      </c>
      <c r="F125" s="104" t="s">
        <v>34</v>
      </c>
      <c r="G125" s="28" t="s">
        <v>290</v>
      </c>
      <c r="H125" s="103" t="s">
        <v>109</v>
      </c>
      <c r="I125" s="104" t="s">
        <v>291</v>
      </c>
      <c r="J125" s="101">
        <f t="shared" si="1"/>
        <v>2.3678414096916298</v>
      </c>
      <c r="K125" s="101">
        <v>9080</v>
      </c>
    </row>
    <row r="126" spans="1:11" x14ac:dyDescent="0.25">
      <c r="A126" s="195">
        <v>43381</v>
      </c>
      <c r="B126" s="101" t="s">
        <v>322</v>
      </c>
      <c r="C126" s="101" t="s">
        <v>288</v>
      </c>
      <c r="D126" s="101" t="s">
        <v>289</v>
      </c>
      <c r="E126" s="102">
        <v>17000</v>
      </c>
      <c r="F126" s="104" t="s">
        <v>30</v>
      </c>
      <c r="G126" s="28" t="s">
        <v>290</v>
      </c>
      <c r="H126" s="103" t="s">
        <v>69</v>
      </c>
      <c r="I126" s="104" t="s">
        <v>291</v>
      </c>
      <c r="J126" s="101">
        <f t="shared" si="1"/>
        <v>1.8722466960352422</v>
      </c>
      <c r="K126" s="101">
        <v>9080</v>
      </c>
    </row>
    <row r="127" spans="1:11" x14ac:dyDescent="0.25">
      <c r="A127" s="195">
        <v>43381</v>
      </c>
      <c r="B127" s="101" t="s">
        <v>322</v>
      </c>
      <c r="C127" s="101" t="s">
        <v>288</v>
      </c>
      <c r="D127" s="101" t="s">
        <v>289</v>
      </c>
      <c r="E127" s="102">
        <v>17000</v>
      </c>
      <c r="F127" s="104" t="s">
        <v>30</v>
      </c>
      <c r="G127" s="28" t="s">
        <v>290</v>
      </c>
      <c r="H127" s="103" t="s">
        <v>69</v>
      </c>
      <c r="I127" s="104" t="s">
        <v>291</v>
      </c>
      <c r="J127" s="101">
        <f t="shared" si="1"/>
        <v>1.8722466960352422</v>
      </c>
      <c r="K127" s="101">
        <v>9080</v>
      </c>
    </row>
    <row r="128" spans="1:11" x14ac:dyDescent="0.25">
      <c r="A128" s="196">
        <v>43381</v>
      </c>
      <c r="B128" s="103" t="s">
        <v>192</v>
      </c>
      <c r="C128" s="101" t="s">
        <v>288</v>
      </c>
      <c r="D128" s="101" t="s">
        <v>289</v>
      </c>
      <c r="E128" s="102">
        <v>11000</v>
      </c>
      <c r="F128" s="104" t="s">
        <v>30</v>
      </c>
      <c r="G128" s="28" t="s">
        <v>290</v>
      </c>
      <c r="H128" s="103" t="s">
        <v>130</v>
      </c>
      <c r="I128" s="104" t="s">
        <v>291</v>
      </c>
      <c r="J128" s="101">
        <f t="shared" si="1"/>
        <v>1.2114537444933922</v>
      </c>
      <c r="K128" s="101">
        <v>9080</v>
      </c>
    </row>
    <row r="129" spans="1:13" x14ac:dyDescent="0.25">
      <c r="A129" s="195">
        <v>43381</v>
      </c>
      <c r="B129" s="101" t="s">
        <v>353</v>
      </c>
      <c r="C129" s="101" t="s">
        <v>288</v>
      </c>
      <c r="D129" s="101" t="s">
        <v>305</v>
      </c>
      <c r="E129" s="111">
        <v>11000</v>
      </c>
      <c r="F129" s="105" t="s">
        <v>38</v>
      </c>
      <c r="G129" s="28" t="s">
        <v>290</v>
      </c>
      <c r="H129" s="103" t="s">
        <v>54</v>
      </c>
      <c r="I129" s="104" t="s">
        <v>291</v>
      </c>
      <c r="J129" s="101">
        <f t="shared" si="1"/>
        <v>1.2114537444933922</v>
      </c>
      <c r="K129" s="101">
        <v>9080</v>
      </c>
    </row>
    <row r="130" spans="1:13" x14ac:dyDescent="0.25">
      <c r="A130" s="112">
        <v>43381</v>
      </c>
      <c r="B130" s="103" t="s">
        <v>233</v>
      </c>
      <c r="C130" s="101" t="s">
        <v>288</v>
      </c>
      <c r="D130" s="101" t="s">
        <v>289</v>
      </c>
      <c r="E130" s="108">
        <v>85000</v>
      </c>
      <c r="F130" s="104" t="s">
        <v>33</v>
      </c>
      <c r="G130" s="28" t="s">
        <v>290</v>
      </c>
      <c r="H130" s="103" t="s">
        <v>117</v>
      </c>
      <c r="I130" s="104" t="s">
        <v>291</v>
      </c>
      <c r="J130" s="101">
        <f t="shared" si="1"/>
        <v>9.361233480176212</v>
      </c>
      <c r="K130" s="101">
        <v>9080</v>
      </c>
    </row>
    <row r="131" spans="1:13" x14ac:dyDescent="0.25">
      <c r="A131" s="112">
        <v>43381</v>
      </c>
      <c r="B131" s="103" t="s">
        <v>239</v>
      </c>
      <c r="C131" s="101" t="s">
        <v>288</v>
      </c>
      <c r="D131" s="101" t="s">
        <v>289</v>
      </c>
      <c r="E131" s="108">
        <v>30000</v>
      </c>
      <c r="F131" s="104" t="s">
        <v>33</v>
      </c>
      <c r="G131" s="28" t="s">
        <v>290</v>
      </c>
      <c r="H131" s="103" t="s">
        <v>123</v>
      </c>
      <c r="I131" s="104" t="s">
        <v>291</v>
      </c>
      <c r="J131" s="101">
        <f t="shared" si="1"/>
        <v>3.303964757709251</v>
      </c>
      <c r="K131" s="101">
        <v>9080</v>
      </c>
    </row>
    <row r="132" spans="1:13" x14ac:dyDescent="0.25">
      <c r="A132" s="112">
        <v>43381</v>
      </c>
      <c r="B132" s="103" t="s">
        <v>42</v>
      </c>
      <c r="C132" s="103" t="s">
        <v>288</v>
      </c>
      <c r="D132" s="101" t="s">
        <v>297</v>
      </c>
      <c r="E132" s="108">
        <v>70000</v>
      </c>
      <c r="F132" s="104" t="s">
        <v>32</v>
      </c>
      <c r="G132" s="28" t="s">
        <v>290</v>
      </c>
      <c r="H132" s="103" t="s">
        <v>108</v>
      </c>
      <c r="I132" s="104" t="s">
        <v>291</v>
      </c>
      <c r="J132" s="101">
        <f t="shared" ref="J132:J195" si="2">E132/9080</f>
        <v>7.7092511013215859</v>
      </c>
      <c r="K132" s="101">
        <v>9080</v>
      </c>
    </row>
    <row r="133" spans="1:13" x14ac:dyDescent="0.25">
      <c r="A133" s="112">
        <v>43381</v>
      </c>
      <c r="B133" s="103" t="s">
        <v>307</v>
      </c>
      <c r="C133" s="103" t="s">
        <v>288</v>
      </c>
      <c r="D133" s="101" t="s">
        <v>297</v>
      </c>
      <c r="E133" s="108">
        <v>175000</v>
      </c>
      <c r="F133" s="104" t="s">
        <v>32</v>
      </c>
      <c r="G133" s="28" t="s">
        <v>290</v>
      </c>
      <c r="H133" s="103" t="s">
        <v>116</v>
      </c>
      <c r="I133" s="104" t="s">
        <v>291</v>
      </c>
      <c r="J133" s="101">
        <f t="shared" si="2"/>
        <v>19.273127753303964</v>
      </c>
      <c r="K133" s="101">
        <v>9080</v>
      </c>
    </row>
    <row r="134" spans="1:13" x14ac:dyDescent="0.25">
      <c r="A134" s="112">
        <v>43381</v>
      </c>
      <c r="B134" s="103" t="s">
        <v>235</v>
      </c>
      <c r="C134" s="103" t="s">
        <v>300</v>
      </c>
      <c r="D134" s="101" t="s">
        <v>297</v>
      </c>
      <c r="E134" s="108">
        <v>75000</v>
      </c>
      <c r="F134" s="104" t="s">
        <v>32</v>
      </c>
      <c r="G134" s="28" t="s">
        <v>290</v>
      </c>
      <c r="H134" s="103" t="s">
        <v>119</v>
      </c>
      <c r="I134" s="104" t="s">
        <v>291</v>
      </c>
      <c r="J134" s="101">
        <f t="shared" si="2"/>
        <v>8.2599118942731273</v>
      </c>
      <c r="K134" s="101">
        <v>9080</v>
      </c>
    </row>
    <row r="135" spans="1:13" x14ac:dyDescent="0.25">
      <c r="A135" s="112">
        <v>43381</v>
      </c>
      <c r="B135" s="103" t="s">
        <v>236</v>
      </c>
      <c r="C135" s="103" t="s">
        <v>300</v>
      </c>
      <c r="D135" s="101" t="s">
        <v>297</v>
      </c>
      <c r="E135" s="108">
        <v>100000</v>
      </c>
      <c r="F135" s="104" t="s">
        <v>32</v>
      </c>
      <c r="G135" s="28" t="s">
        <v>290</v>
      </c>
      <c r="H135" s="103" t="s">
        <v>120</v>
      </c>
      <c r="I135" s="104" t="s">
        <v>291</v>
      </c>
      <c r="J135" s="101">
        <f t="shared" si="2"/>
        <v>11.013215859030836</v>
      </c>
      <c r="K135" s="101">
        <v>9080</v>
      </c>
    </row>
    <row r="136" spans="1:13" x14ac:dyDescent="0.25">
      <c r="A136" s="195">
        <v>43381</v>
      </c>
      <c r="B136" s="101" t="s">
        <v>378</v>
      </c>
      <c r="C136" s="101" t="s">
        <v>288</v>
      </c>
      <c r="D136" s="101" t="s">
        <v>299</v>
      </c>
      <c r="E136" s="102">
        <v>30000</v>
      </c>
      <c r="F136" s="104" t="s">
        <v>397</v>
      </c>
      <c r="G136" s="28" t="s">
        <v>290</v>
      </c>
      <c r="H136" s="103" t="s">
        <v>487</v>
      </c>
      <c r="I136" s="104" t="s">
        <v>291</v>
      </c>
      <c r="J136" s="101">
        <f t="shared" si="2"/>
        <v>3.303964757709251</v>
      </c>
      <c r="K136" s="101">
        <v>9080</v>
      </c>
    </row>
    <row r="137" spans="1:13" x14ac:dyDescent="0.25">
      <c r="A137" s="112">
        <v>43381</v>
      </c>
      <c r="B137" s="103" t="s">
        <v>231</v>
      </c>
      <c r="C137" s="101" t="s">
        <v>316</v>
      </c>
      <c r="D137" s="101" t="s">
        <v>302</v>
      </c>
      <c r="E137" s="108">
        <v>50000</v>
      </c>
      <c r="F137" s="104" t="s">
        <v>303</v>
      </c>
      <c r="G137" s="28" t="s">
        <v>290</v>
      </c>
      <c r="H137" s="103" t="s">
        <v>111</v>
      </c>
      <c r="I137" s="104" t="s">
        <v>291</v>
      </c>
      <c r="J137" s="101">
        <f t="shared" si="2"/>
        <v>5.5066079295154182</v>
      </c>
      <c r="K137" s="101">
        <v>9080</v>
      </c>
    </row>
    <row r="138" spans="1:13" x14ac:dyDescent="0.25">
      <c r="A138" s="112">
        <v>43381</v>
      </c>
      <c r="B138" s="103" t="s">
        <v>200</v>
      </c>
      <c r="C138" s="101" t="s">
        <v>316</v>
      </c>
      <c r="D138" s="101" t="s">
        <v>302</v>
      </c>
      <c r="E138" s="108">
        <v>400000</v>
      </c>
      <c r="F138" s="104" t="s">
        <v>303</v>
      </c>
      <c r="G138" s="28" t="s">
        <v>290</v>
      </c>
      <c r="H138" s="103" t="s">
        <v>114</v>
      </c>
      <c r="I138" s="104" t="s">
        <v>291</v>
      </c>
      <c r="J138" s="101">
        <f t="shared" si="2"/>
        <v>44.052863436123346</v>
      </c>
      <c r="K138" s="101">
        <v>9080</v>
      </c>
    </row>
    <row r="139" spans="1:13" x14ac:dyDescent="0.25">
      <c r="A139" s="112">
        <v>43381</v>
      </c>
      <c r="B139" s="103" t="s">
        <v>225</v>
      </c>
      <c r="C139" s="103" t="s">
        <v>301</v>
      </c>
      <c r="D139" s="103" t="s">
        <v>297</v>
      </c>
      <c r="E139" s="108">
        <v>55000</v>
      </c>
      <c r="F139" s="104" t="s">
        <v>415</v>
      </c>
      <c r="G139" s="28" t="s">
        <v>290</v>
      </c>
      <c r="H139" s="103" t="s">
        <v>115</v>
      </c>
      <c r="I139" s="104" t="s">
        <v>291</v>
      </c>
      <c r="J139" s="101">
        <f t="shared" si="2"/>
        <v>6.0572687224669606</v>
      </c>
      <c r="K139" s="101">
        <v>9080</v>
      </c>
    </row>
    <row r="140" spans="1:13" x14ac:dyDescent="0.25">
      <c r="A140" s="112">
        <v>43381</v>
      </c>
      <c r="B140" s="103" t="s">
        <v>523</v>
      </c>
      <c r="C140" s="103" t="s">
        <v>288</v>
      </c>
      <c r="D140" s="101" t="s">
        <v>299</v>
      </c>
      <c r="E140" s="108">
        <v>50000</v>
      </c>
      <c r="F140" s="104" t="s">
        <v>415</v>
      </c>
      <c r="G140" s="28" t="s">
        <v>290</v>
      </c>
      <c r="H140" s="103" t="s">
        <v>121</v>
      </c>
      <c r="I140" s="104" t="s">
        <v>291</v>
      </c>
      <c r="J140" s="101">
        <f t="shared" si="2"/>
        <v>5.5066079295154182</v>
      </c>
      <c r="K140" s="101">
        <v>9080</v>
      </c>
    </row>
    <row r="141" spans="1:13" x14ac:dyDescent="0.25">
      <c r="A141" s="195">
        <v>43382</v>
      </c>
      <c r="B141" s="103" t="s">
        <v>338</v>
      </c>
      <c r="C141" s="101" t="s">
        <v>288</v>
      </c>
      <c r="D141" s="101" t="s">
        <v>299</v>
      </c>
      <c r="E141" s="102">
        <v>10000</v>
      </c>
      <c r="F141" s="104" t="s">
        <v>44</v>
      </c>
      <c r="G141" s="28" t="s">
        <v>290</v>
      </c>
      <c r="H141" s="103" t="s">
        <v>122</v>
      </c>
      <c r="I141" s="104" t="s">
        <v>291</v>
      </c>
      <c r="J141" s="101">
        <f t="shared" si="2"/>
        <v>1.1013215859030836</v>
      </c>
      <c r="K141" s="101">
        <v>9080</v>
      </c>
    </row>
    <row r="142" spans="1:13" x14ac:dyDescent="0.25">
      <c r="A142" s="195">
        <v>43382</v>
      </c>
      <c r="B142" s="101" t="s">
        <v>441</v>
      </c>
      <c r="C142" s="101" t="s">
        <v>288</v>
      </c>
      <c r="D142" s="101" t="s">
        <v>289</v>
      </c>
      <c r="E142" s="102">
        <v>19000</v>
      </c>
      <c r="F142" s="104" t="s">
        <v>36</v>
      </c>
      <c r="G142" s="28" t="s">
        <v>290</v>
      </c>
      <c r="H142" s="103" t="s">
        <v>125</v>
      </c>
      <c r="I142" s="104" t="s">
        <v>291</v>
      </c>
      <c r="J142" s="101">
        <f t="shared" si="2"/>
        <v>2.0925110132158591</v>
      </c>
      <c r="K142" s="101">
        <v>9080</v>
      </c>
    </row>
    <row r="143" spans="1:13" x14ac:dyDescent="0.25">
      <c r="A143" s="195">
        <v>43382</v>
      </c>
      <c r="B143" s="101" t="s">
        <v>442</v>
      </c>
      <c r="C143" s="101" t="s">
        <v>288</v>
      </c>
      <c r="D143" s="101" t="s">
        <v>289</v>
      </c>
      <c r="E143" s="102">
        <v>34000</v>
      </c>
      <c r="F143" s="104" t="s">
        <v>36</v>
      </c>
      <c r="G143" s="28" t="s">
        <v>290</v>
      </c>
      <c r="H143" s="103" t="s">
        <v>134</v>
      </c>
      <c r="I143" s="104" t="s">
        <v>291</v>
      </c>
      <c r="J143" s="101">
        <f t="shared" si="2"/>
        <v>3.7444933920704844</v>
      </c>
      <c r="K143" s="101">
        <v>9080</v>
      </c>
    </row>
    <row r="144" spans="1:13" x14ac:dyDescent="0.25">
      <c r="A144" s="195">
        <v>43382</v>
      </c>
      <c r="B144" s="101" t="s">
        <v>320</v>
      </c>
      <c r="C144" s="101" t="s">
        <v>288</v>
      </c>
      <c r="D144" s="101" t="s">
        <v>289</v>
      </c>
      <c r="E144" s="102">
        <v>27000</v>
      </c>
      <c r="F144" s="104" t="s">
        <v>29</v>
      </c>
      <c r="G144" s="28" t="s">
        <v>290</v>
      </c>
      <c r="H144" s="103" t="s">
        <v>126</v>
      </c>
      <c r="I144" s="104" t="s">
        <v>291</v>
      </c>
      <c r="J144" s="101">
        <f t="shared" si="2"/>
        <v>2.9735682819383258</v>
      </c>
      <c r="K144" s="101">
        <v>9080</v>
      </c>
      <c r="M144" t="s">
        <v>469</v>
      </c>
    </row>
    <row r="145" spans="1:11" x14ac:dyDescent="0.25">
      <c r="A145" s="195">
        <v>43382</v>
      </c>
      <c r="B145" s="101" t="s">
        <v>313</v>
      </c>
      <c r="C145" s="101" t="s">
        <v>288</v>
      </c>
      <c r="D145" s="101" t="s">
        <v>289</v>
      </c>
      <c r="E145" s="102">
        <v>5000</v>
      </c>
      <c r="F145" s="104" t="s">
        <v>29</v>
      </c>
      <c r="G145" s="28" t="s">
        <v>290</v>
      </c>
      <c r="H145" s="103" t="s">
        <v>127</v>
      </c>
      <c r="I145" s="104" t="s">
        <v>291</v>
      </c>
      <c r="J145" s="101">
        <f t="shared" si="2"/>
        <v>0.5506607929515418</v>
      </c>
      <c r="K145" s="101">
        <v>9080</v>
      </c>
    </row>
    <row r="146" spans="1:11" x14ac:dyDescent="0.25">
      <c r="A146" s="195">
        <v>43382</v>
      </c>
      <c r="B146" s="101" t="s">
        <v>321</v>
      </c>
      <c r="C146" s="101" t="s">
        <v>288</v>
      </c>
      <c r="D146" s="101" t="s">
        <v>289</v>
      </c>
      <c r="E146" s="102">
        <v>14500</v>
      </c>
      <c r="F146" s="104" t="s">
        <v>29</v>
      </c>
      <c r="G146" s="28" t="s">
        <v>290</v>
      </c>
      <c r="H146" s="103" t="s">
        <v>131</v>
      </c>
      <c r="I146" s="104" t="s">
        <v>291</v>
      </c>
      <c r="J146" s="101">
        <f t="shared" si="2"/>
        <v>1.5969162995594715</v>
      </c>
      <c r="K146" s="101">
        <v>9080</v>
      </c>
    </row>
    <row r="147" spans="1:11" x14ac:dyDescent="0.25">
      <c r="A147" s="195">
        <v>43382</v>
      </c>
      <c r="B147" s="101" t="s">
        <v>314</v>
      </c>
      <c r="C147" s="101" t="s">
        <v>288</v>
      </c>
      <c r="D147" s="101" t="s">
        <v>289</v>
      </c>
      <c r="E147" s="102">
        <v>25000</v>
      </c>
      <c r="F147" s="104" t="s">
        <v>34</v>
      </c>
      <c r="G147" s="28" t="s">
        <v>290</v>
      </c>
      <c r="H147" s="103" t="s">
        <v>124</v>
      </c>
      <c r="I147" s="104" t="s">
        <v>291</v>
      </c>
      <c r="J147" s="101">
        <f t="shared" si="2"/>
        <v>2.7533039647577091</v>
      </c>
      <c r="K147" s="101">
        <v>9080</v>
      </c>
    </row>
    <row r="148" spans="1:11" x14ac:dyDescent="0.25">
      <c r="A148" s="195">
        <v>43382</v>
      </c>
      <c r="B148" s="28" t="s">
        <v>244</v>
      </c>
      <c r="C148" s="101" t="s">
        <v>293</v>
      </c>
      <c r="D148" s="101" t="s">
        <v>289</v>
      </c>
      <c r="E148" s="102">
        <v>10000</v>
      </c>
      <c r="F148" s="104" t="s">
        <v>34</v>
      </c>
      <c r="G148" s="28" t="s">
        <v>290</v>
      </c>
      <c r="H148" s="103" t="s">
        <v>133</v>
      </c>
      <c r="I148" s="104" t="s">
        <v>291</v>
      </c>
      <c r="J148" s="101">
        <f t="shared" si="2"/>
        <v>1.1013215859030836</v>
      </c>
      <c r="K148" s="101">
        <v>9080</v>
      </c>
    </row>
    <row r="149" spans="1:11" x14ac:dyDescent="0.25">
      <c r="A149" s="195">
        <v>43382</v>
      </c>
      <c r="B149" s="101" t="s">
        <v>310</v>
      </c>
      <c r="C149" s="101" t="s">
        <v>288</v>
      </c>
      <c r="D149" s="101" t="s">
        <v>289</v>
      </c>
      <c r="E149" s="102">
        <v>23000</v>
      </c>
      <c r="F149" s="104" t="s">
        <v>34</v>
      </c>
      <c r="G149" s="28" t="s">
        <v>290</v>
      </c>
      <c r="H149" s="103" t="s">
        <v>132</v>
      </c>
      <c r="I149" s="104" t="s">
        <v>291</v>
      </c>
      <c r="J149" s="101">
        <f t="shared" si="2"/>
        <v>2.5330396475770924</v>
      </c>
      <c r="K149" s="101">
        <v>9080</v>
      </c>
    </row>
    <row r="150" spans="1:11" x14ac:dyDescent="0.25">
      <c r="A150" s="196">
        <v>43382</v>
      </c>
      <c r="B150" s="103" t="s">
        <v>322</v>
      </c>
      <c r="C150" s="101" t="s">
        <v>288</v>
      </c>
      <c r="D150" s="101" t="s">
        <v>289</v>
      </c>
      <c r="E150" s="102">
        <v>17000</v>
      </c>
      <c r="F150" s="104" t="s">
        <v>30</v>
      </c>
      <c r="G150" s="28" t="s">
        <v>290</v>
      </c>
      <c r="H150" s="103" t="s">
        <v>128</v>
      </c>
      <c r="I150" s="104" t="s">
        <v>291</v>
      </c>
      <c r="J150" s="101">
        <f t="shared" si="2"/>
        <v>1.8722466960352422</v>
      </c>
      <c r="K150" s="101">
        <v>9080</v>
      </c>
    </row>
    <row r="151" spans="1:11" x14ac:dyDescent="0.25">
      <c r="A151" s="196">
        <v>43382</v>
      </c>
      <c r="B151" s="103" t="s">
        <v>450</v>
      </c>
      <c r="C151" s="101" t="s">
        <v>288</v>
      </c>
      <c r="D151" s="101" t="s">
        <v>289</v>
      </c>
      <c r="E151" s="102">
        <v>31000</v>
      </c>
      <c r="F151" s="104" t="s">
        <v>30</v>
      </c>
      <c r="G151" s="28" t="s">
        <v>290</v>
      </c>
      <c r="H151" s="103" t="s">
        <v>137</v>
      </c>
      <c r="I151" s="104" t="s">
        <v>291</v>
      </c>
      <c r="J151" s="101">
        <f t="shared" si="2"/>
        <v>3.4140969162995596</v>
      </c>
      <c r="K151" s="101">
        <v>9080</v>
      </c>
    </row>
    <row r="152" spans="1:11" x14ac:dyDescent="0.25">
      <c r="A152" s="196">
        <v>43382</v>
      </c>
      <c r="B152" s="103" t="s">
        <v>322</v>
      </c>
      <c r="C152" s="101" t="s">
        <v>288</v>
      </c>
      <c r="D152" s="101" t="s">
        <v>289</v>
      </c>
      <c r="E152" s="102">
        <v>17000</v>
      </c>
      <c r="F152" s="104" t="s">
        <v>30</v>
      </c>
      <c r="G152" s="28" t="s">
        <v>290</v>
      </c>
      <c r="H152" s="103" t="s">
        <v>128</v>
      </c>
      <c r="I152" s="104" t="s">
        <v>291</v>
      </c>
      <c r="J152" s="101">
        <f t="shared" si="2"/>
        <v>1.8722466960352422</v>
      </c>
      <c r="K152" s="101">
        <v>9080</v>
      </c>
    </row>
    <row r="153" spans="1:11" x14ac:dyDescent="0.25">
      <c r="A153" s="195">
        <v>43382</v>
      </c>
      <c r="B153" s="101" t="s">
        <v>353</v>
      </c>
      <c r="C153" s="101" t="s">
        <v>288</v>
      </c>
      <c r="D153" s="101" t="s">
        <v>305</v>
      </c>
      <c r="E153" s="111">
        <v>11000</v>
      </c>
      <c r="F153" s="105" t="s">
        <v>38</v>
      </c>
      <c r="G153" s="28" t="s">
        <v>290</v>
      </c>
      <c r="H153" s="103" t="s">
        <v>54</v>
      </c>
      <c r="I153" s="104" t="s">
        <v>291</v>
      </c>
      <c r="J153" s="101">
        <f t="shared" si="2"/>
        <v>1.2114537444933922</v>
      </c>
      <c r="K153" s="101">
        <v>9080</v>
      </c>
    </row>
    <row r="154" spans="1:11" x14ac:dyDescent="0.25">
      <c r="A154" s="195">
        <v>43382</v>
      </c>
      <c r="B154" s="101" t="s">
        <v>378</v>
      </c>
      <c r="C154" s="101" t="s">
        <v>288</v>
      </c>
      <c r="D154" s="101" t="s">
        <v>299</v>
      </c>
      <c r="E154" s="102">
        <v>30000</v>
      </c>
      <c r="F154" s="104" t="s">
        <v>397</v>
      </c>
      <c r="G154" s="28" t="s">
        <v>290</v>
      </c>
      <c r="H154" s="103" t="s">
        <v>488</v>
      </c>
      <c r="I154" s="104" t="s">
        <v>291</v>
      </c>
      <c r="J154" s="101">
        <f t="shared" si="2"/>
        <v>3.303964757709251</v>
      </c>
      <c r="K154" s="101">
        <v>9080</v>
      </c>
    </row>
    <row r="155" spans="1:11" x14ac:dyDescent="0.25">
      <c r="A155" s="195">
        <v>43383</v>
      </c>
      <c r="B155" s="103" t="s">
        <v>338</v>
      </c>
      <c r="C155" s="101" t="s">
        <v>288</v>
      </c>
      <c r="D155" s="101" t="s">
        <v>299</v>
      </c>
      <c r="E155" s="102">
        <v>10000</v>
      </c>
      <c r="F155" s="104" t="s">
        <v>44</v>
      </c>
      <c r="G155" s="28" t="s">
        <v>290</v>
      </c>
      <c r="H155" s="103" t="s">
        <v>122</v>
      </c>
      <c r="I155" s="104" t="s">
        <v>291</v>
      </c>
      <c r="J155" s="101">
        <f t="shared" si="2"/>
        <v>1.1013215859030836</v>
      </c>
      <c r="K155" s="101">
        <v>9080</v>
      </c>
    </row>
    <row r="156" spans="1:11" x14ac:dyDescent="0.25">
      <c r="A156" s="195">
        <v>43383</v>
      </c>
      <c r="B156" s="101" t="s">
        <v>441</v>
      </c>
      <c r="C156" s="101" t="s">
        <v>288</v>
      </c>
      <c r="D156" s="101" t="s">
        <v>289</v>
      </c>
      <c r="E156" s="102">
        <v>19000</v>
      </c>
      <c r="F156" s="104" t="s">
        <v>36</v>
      </c>
      <c r="G156" s="28" t="s">
        <v>290</v>
      </c>
      <c r="H156" s="103" t="s">
        <v>125</v>
      </c>
      <c r="I156" s="104" t="s">
        <v>291</v>
      </c>
      <c r="J156" s="101">
        <f t="shared" si="2"/>
        <v>2.0925110132158591</v>
      </c>
      <c r="K156" s="101">
        <v>9080</v>
      </c>
    </row>
    <row r="157" spans="1:11" x14ac:dyDescent="0.25">
      <c r="A157" s="195">
        <v>43383</v>
      </c>
      <c r="B157" s="101" t="s">
        <v>443</v>
      </c>
      <c r="C157" s="101" t="s">
        <v>288</v>
      </c>
      <c r="D157" s="101" t="s">
        <v>289</v>
      </c>
      <c r="E157" s="102">
        <v>32000</v>
      </c>
      <c r="F157" s="104" t="s">
        <v>36</v>
      </c>
      <c r="G157" s="28" t="s">
        <v>290</v>
      </c>
      <c r="H157" s="103" t="s">
        <v>139</v>
      </c>
      <c r="I157" s="104" t="s">
        <v>291</v>
      </c>
      <c r="J157" s="101">
        <f t="shared" si="2"/>
        <v>3.5242290748898677</v>
      </c>
      <c r="K157" s="101">
        <v>9080</v>
      </c>
    </row>
    <row r="158" spans="1:11" x14ac:dyDescent="0.25">
      <c r="A158" s="195">
        <v>43383</v>
      </c>
      <c r="B158" s="101" t="s">
        <v>341</v>
      </c>
      <c r="C158" s="101" t="s">
        <v>288</v>
      </c>
      <c r="D158" s="101" t="s">
        <v>289</v>
      </c>
      <c r="E158" s="102">
        <v>15500</v>
      </c>
      <c r="F158" s="104" t="s">
        <v>29</v>
      </c>
      <c r="G158" s="28" t="s">
        <v>290</v>
      </c>
      <c r="H158" s="103" t="s">
        <v>138</v>
      </c>
      <c r="I158" s="104" t="s">
        <v>291</v>
      </c>
      <c r="J158" s="101">
        <f t="shared" si="2"/>
        <v>1.7070484581497798</v>
      </c>
      <c r="K158" s="101">
        <v>9080</v>
      </c>
    </row>
    <row r="159" spans="1:11" x14ac:dyDescent="0.25">
      <c r="A159" s="195">
        <v>43383</v>
      </c>
      <c r="B159" s="101" t="s">
        <v>320</v>
      </c>
      <c r="C159" s="101" t="s">
        <v>288</v>
      </c>
      <c r="D159" s="101" t="s">
        <v>289</v>
      </c>
      <c r="E159" s="102">
        <v>27000</v>
      </c>
      <c r="F159" s="104" t="s">
        <v>29</v>
      </c>
      <c r="G159" s="28" t="s">
        <v>290</v>
      </c>
      <c r="H159" s="103" t="s">
        <v>126</v>
      </c>
      <c r="I159" s="104" t="s">
        <v>291</v>
      </c>
      <c r="J159" s="101">
        <f t="shared" si="2"/>
        <v>2.9735682819383258</v>
      </c>
      <c r="K159" s="101">
        <v>9080</v>
      </c>
    </row>
    <row r="160" spans="1:11" x14ac:dyDescent="0.25">
      <c r="A160" s="195">
        <v>43383</v>
      </c>
      <c r="B160" s="101" t="s">
        <v>314</v>
      </c>
      <c r="C160" s="101" t="s">
        <v>288</v>
      </c>
      <c r="D160" s="101" t="s">
        <v>289</v>
      </c>
      <c r="E160" s="102">
        <v>25000</v>
      </c>
      <c r="F160" s="104" t="s">
        <v>34</v>
      </c>
      <c r="G160" s="28" t="s">
        <v>290</v>
      </c>
      <c r="H160" s="103" t="s">
        <v>124</v>
      </c>
      <c r="I160" s="104" t="s">
        <v>291</v>
      </c>
      <c r="J160" s="101">
        <f t="shared" si="2"/>
        <v>2.7533039647577091</v>
      </c>
      <c r="K160" s="101">
        <v>9080</v>
      </c>
    </row>
    <row r="161" spans="1:11" x14ac:dyDescent="0.25">
      <c r="A161" s="195">
        <v>43383</v>
      </c>
      <c r="B161" s="101" t="s">
        <v>310</v>
      </c>
      <c r="C161" s="101" t="s">
        <v>288</v>
      </c>
      <c r="D161" s="101" t="s">
        <v>289</v>
      </c>
      <c r="E161" s="102">
        <v>36500</v>
      </c>
      <c r="F161" s="104" t="s">
        <v>34</v>
      </c>
      <c r="G161" s="28" t="s">
        <v>290</v>
      </c>
      <c r="H161" s="103" t="s">
        <v>136</v>
      </c>
      <c r="I161" s="104" t="s">
        <v>291</v>
      </c>
      <c r="J161" s="101">
        <f t="shared" si="2"/>
        <v>4.0198237885462555</v>
      </c>
      <c r="K161" s="101">
        <v>9080</v>
      </c>
    </row>
    <row r="162" spans="1:11" x14ac:dyDescent="0.25">
      <c r="A162" s="195">
        <v>43383</v>
      </c>
      <c r="B162" s="101" t="s">
        <v>353</v>
      </c>
      <c r="C162" s="101" t="s">
        <v>288</v>
      </c>
      <c r="D162" s="101" t="s">
        <v>305</v>
      </c>
      <c r="E162" s="111">
        <v>11000</v>
      </c>
      <c r="F162" s="105" t="s">
        <v>38</v>
      </c>
      <c r="G162" s="28" t="s">
        <v>290</v>
      </c>
      <c r="H162" s="103" t="s">
        <v>106</v>
      </c>
      <c r="I162" s="104" t="s">
        <v>291</v>
      </c>
      <c r="J162" s="101">
        <f t="shared" si="2"/>
        <v>1.2114537444933922</v>
      </c>
      <c r="K162" s="101">
        <v>9080</v>
      </c>
    </row>
    <row r="163" spans="1:11" x14ac:dyDescent="0.25">
      <c r="A163" s="195">
        <v>43383</v>
      </c>
      <c r="B163" s="101" t="s">
        <v>354</v>
      </c>
      <c r="C163" s="101" t="s">
        <v>288</v>
      </c>
      <c r="D163" s="101" t="s">
        <v>305</v>
      </c>
      <c r="E163" s="111">
        <v>70000</v>
      </c>
      <c r="F163" s="105" t="s">
        <v>38</v>
      </c>
      <c r="G163" s="28" t="s">
        <v>290</v>
      </c>
      <c r="H163" s="103" t="s">
        <v>144</v>
      </c>
      <c r="I163" s="104" t="s">
        <v>291</v>
      </c>
      <c r="J163" s="101">
        <f t="shared" si="2"/>
        <v>7.7092511013215859</v>
      </c>
      <c r="K163" s="101">
        <v>9080</v>
      </c>
    </row>
    <row r="164" spans="1:11" x14ac:dyDescent="0.25">
      <c r="A164" s="112">
        <v>43383</v>
      </c>
      <c r="B164" s="28" t="s">
        <v>247</v>
      </c>
      <c r="C164" s="101" t="s">
        <v>288</v>
      </c>
      <c r="D164" s="101" t="s">
        <v>289</v>
      </c>
      <c r="E164" s="108">
        <v>70000</v>
      </c>
      <c r="F164" s="104" t="s">
        <v>33</v>
      </c>
      <c r="G164" s="28" t="s">
        <v>290</v>
      </c>
      <c r="H164" s="103" t="s">
        <v>142</v>
      </c>
      <c r="I164" s="104" t="s">
        <v>291</v>
      </c>
      <c r="J164" s="101">
        <f t="shared" si="2"/>
        <v>7.7092511013215859</v>
      </c>
      <c r="K164" s="101">
        <v>9080</v>
      </c>
    </row>
    <row r="165" spans="1:11" x14ac:dyDescent="0.25">
      <c r="A165" s="112">
        <v>43383</v>
      </c>
      <c r="B165" s="28" t="s">
        <v>245</v>
      </c>
      <c r="C165" s="103" t="s">
        <v>301</v>
      </c>
      <c r="D165" s="101" t="s">
        <v>297</v>
      </c>
      <c r="E165" s="108">
        <v>495000</v>
      </c>
      <c r="F165" s="104" t="s">
        <v>32</v>
      </c>
      <c r="G165" s="28" t="s">
        <v>290</v>
      </c>
      <c r="H165" s="103" t="s">
        <v>135</v>
      </c>
      <c r="I165" s="104" t="s">
        <v>291</v>
      </c>
      <c r="J165" s="101">
        <f t="shared" si="2"/>
        <v>54.515418502202643</v>
      </c>
      <c r="K165" s="101">
        <v>9080</v>
      </c>
    </row>
    <row r="166" spans="1:11" x14ac:dyDescent="0.25">
      <c r="A166" s="195">
        <v>43383</v>
      </c>
      <c r="B166" s="101" t="s">
        <v>370</v>
      </c>
      <c r="C166" s="101" t="s">
        <v>288</v>
      </c>
      <c r="D166" s="101" t="s">
        <v>299</v>
      </c>
      <c r="E166" s="102">
        <v>30000</v>
      </c>
      <c r="F166" s="104" t="s">
        <v>397</v>
      </c>
      <c r="G166" s="28" t="s">
        <v>290</v>
      </c>
      <c r="H166" s="103" t="s">
        <v>489</v>
      </c>
      <c r="I166" s="104" t="s">
        <v>291</v>
      </c>
      <c r="J166" s="101">
        <f t="shared" si="2"/>
        <v>3.303964757709251</v>
      </c>
      <c r="K166" s="101">
        <v>9080</v>
      </c>
    </row>
    <row r="167" spans="1:11" x14ac:dyDescent="0.25">
      <c r="A167" s="112">
        <v>43383</v>
      </c>
      <c r="B167" s="103" t="s">
        <v>249</v>
      </c>
      <c r="C167" s="101" t="s">
        <v>316</v>
      </c>
      <c r="D167" s="101" t="s">
        <v>302</v>
      </c>
      <c r="E167" s="110">
        <v>70000</v>
      </c>
      <c r="F167" s="104" t="s">
        <v>303</v>
      </c>
      <c r="G167" s="28" t="s">
        <v>290</v>
      </c>
      <c r="H167" s="103" t="s">
        <v>143</v>
      </c>
      <c r="I167" s="104" t="s">
        <v>291</v>
      </c>
      <c r="J167" s="101">
        <f t="shared" si="2"/>
        <v>7.7092511013215859</v>
      </c>
      <c r="K167" s="101">
        <v>9080</v>
      </c>
    </row>
    <row r="168" spans="1:11" x14ac:dyDescent="0.25">
      <c r="A168" s="112">
        <v>43383</v>
      </c>
      <c r="B168" s="103" t="s">
        <v>250</v>
      </c>
      <c r="C168" s="101" t="s">
        <v>316</v>
      </c>
      <c r="D168" s="101" t="s">
        <v>302</v>
      </c>
      <c r="E168" s="110">
        <v>100000</v>
      </c>
      <c r="F168" s="104" t="s">
        <v>303</v>
      </c>
      <c r="G168" s="28" t="s">
        <v>290</v>
      </c>
      <c r="H168" s="103" t="s">
        <v>145</v>
      </c>
      <c r="I168" s="104" t="s">
        <v>291</v>
      </c>
      <c r="J168" s="101">
        <f t="shared" si="2"/>
        <v>11.013215859030836</v>
      </c>
      <c r="K168" s="101">
        <v>9080</v>
      </c>
    </row>
    <row r="169" spans="1:11" x14ac:dyDescent="0.25">
      <c r="A169" s="195">
        <v>43384</v>
      </c>
      <c r="B169" s="103" t="s">
        <v>338</v>
      </c>
      <c r="C169" s="101" t="s">
        <v>288</v>
      </c>
      <c r="D169" s="101" t="s">
        <v>299</v>
      </c>
      <c r="E169" s="102">
        <v>10000</v>
      </c>
      <c r="F169" s="104" t="s">
        <v>44</v>
      </c>
      <c r="G169" s="28" t="s">
        <v>290</v>
      </c>
      <c r="H169" s="103" t="s">
        <v>122</v>
      </c>
      <c r="I169" s="104" t="s">
        <v>291</v>
      </c>
      <c r="J169" s="101">
        <f t="shared" si="2"/>
        <v>1.1013215859030836</v>
      </c>
      <c r="K169" s="101">
        <v>9080</v>
      </c>
    </row>
    <row r="170" spans="1:11" x14ac:dyDescent="0.25">
      <c r="A170" s="195">
        <v>43384</v>
      </c>
      <c r="B170" s="101" t="s">
        <v>441</v>
      </c>
      <c r="C170" s="101" t="s">
        <v>288</v>
      </c>
      <c r="D170" s="101" t="s">
        <v>289</v>
      </c>
      <c r="E170" s="102">
        <v>19000</v>
      </c>
      <c r="F170" s="104" t="s">
        <v>36</v>
      </c>
      <c r="G170" s="28" t="s">
        <v>290</v>
      </c>
      <c r="H170" s="103" t="s">
        <v>125</v>
      </c>
      <c r="I170" s="104" t="s">
        <v>291</v>
      </c>
      <c r="J170" s="101">
        <f t="shared" si="2"/>
        <v>2.0925110132158591</v>
      </c>
      <c r="K170" s="101">
        <v>9080</v>
      </c>
    </row>
    <row r="171" spans="1:11" x14ac:dyDescent="0.25">
      <c r="A171" s="195">
        <v>43384</v>
      </c>
      <c r="B171" s="101" t="s">
        <v>441</v>
      </c>
      <c r="C171" s="101" t="s">
        <v>288</v>
      </c>
      <c r="D171" s="101" t="s">
        <v>289</v>
      </c>
      <c r="E171" s="102">
        <v>19000</v>
      </c>
      <c r="F171" s="104" t="s">
        <v>36</v>
      </c>
      <c r="G171" s="28" t="s">
        <v>290</v>
      </c>
      <c r="H171" s="103" t="s">
        <v>125</v>
      </c>
      <c r="I171" s="104" t="s">
        <v>291</v>
      </c>
      <c r="J171" s="101">
        <f t="shared" si="2"/>
        <v>2.0925110132158591</v>
      </c>
      <c r="K171" s="101">
        <v>9080</v>
      </c>
    </row>
    <row r="172" spans="1:11" x14ac:dyDescent="0.25">
      <c r="A172" s="195">
        <v>43384</v>
      </c>
      <c r="B172" s="101" t="s">
        <v>320</v>
      </c>
      <c r="C172" s="101" t="s">
        <v>288</v>
      </c>
      <c r="D172" s="101" t="s">
        <v>289</v>
      </c>
      <c r="E172" s="102">
        <v>27000</v>
      </c>
      <c r="F172" s="104" t="s">
        <v>29</v>
      </c>
      <c r="G172" s="28" t="s">
        <v>290</v>
      </c>
      <c r="H172" s="103" t="s">
        <v>126</v>
      </c>
      <c r="I172" s="104" t="s">
        <v>291</v>
      </c>
      <c r="J172" s="101">
        <f t="shared" si="2"/>
        <v>2.9735682819383258</v>
      </c>
      <c r="K172" s="101">
        <v>9080</v>
      </c>
    </row>
    <row r="173" spans="1:11" x14ac:dyDescent="0.25">
      <c r="A173" s="195">
        <v>43384</v>
      </c>
      <c r="B173" s="101" t="s">
        <v>341</v>
      </c>
      <c r="C173" s="101" t="s">
        <v>288</v>
      </c>
      <c r="D173" s="101" t="s">
        <v>289</v>
      </c>
      <c r="E173" s="102">
        <v>28000</v>
      </c>
      <c r="F173" s="104" t="s">
        <v>29</v>
      </c>
      <c r="G173" s="28" t="s">
        <v>290</v>
      </c>
      <c r="H173" s="103" t="s">
        <v>148</v>
      </c>
      <c r="I173" s="104" t="s">
        <v>291</v>
      </c>
      <c r="J173" s="101">
        <f t="shared" si="2"/>
        <v>3.0837004405286343</v>
      </c>
      <c r="K173" s="101">
        <v>9080</v>
      </c>
    </row>
    <row r="174" spans="1:11" x14ac:dyDescent="0.25">
      <c r="A174" s="195">
        <v>43384</v>
      </c>
      <c r="B174" s="101" t="s">
        <v>314</v>
      </c>
      <c r="C174" s="101" t="s">
        <v>288</v>
      </c>
      <c r="D174" s="101" t="s">
        <v>289</v>
      </c>
      <c r="E174" s="102">
        <v>25000</v>
      </c>
      <c r="F174" s="104" t="s">
        <v>34</v>
      </c>
      <c r="G174" s="28" t="s">
        <v>290</v>
      </c>
      <c r="H174" s="103" t="s">
        <v>124</v>
      </c>
      <c r="I174" s="104" t="s">
        <v>291</v>
      </c>
      <c r="J174" s="101">
        <f t="shared" si="2"/>
        <v>2.7533039647577091</v>
      </c>
      <c r="K174" s="101">
        <v>9080</v>
      </c>
    </row>
    <row r="175" spans="1:11" x14ac:dyDescent="0.25">
      <c r="A175" s="112">
        <v>43384</v>
      </c>
      <c r="B175" s="103" t="s">
        <v>451</v>
      </c>
      <c r="C175" s="101" t="s">
        <v>288</v>
      </c>
      <c r="D175" s="101" t="s">
        <v>289</v>
      </c>
      <c r="E175" s="102">
        <v>10000</v>
      </c>
      <c r="F175" s="104" t="s">
        <v>30</v>
      </c>
      <c r="G175" s="28" t="s">
        <v>290</v>
      </c>
      <c r="H175" s="103" t="s">
        <v>454</v>
      </c>
      <c r="I175" s="104" t="s">
        <v>291</v>
      </c>
      <c r="J175" s="101">
        <f t="shared" si="2"/>
        <v>1.1013215859030836</v>
      </c>
      <c r="K175" s="101">
        <v>9080</v>
      </c>
    </row>
    <row r="176" spans="1:11" x14ac:dyDescent="0.25">
      <c r="A176" s="112">
        <v>43384</v>
      </c>
      <c r="B176" s="103" t="s">
        <v>448</v>
      </c>
      <c r="C176" s="101" t="s">
        <v>288</v>
      </c>
      <c r="D176" s="101" t="s">
        <v>289</v>
      </c>
      <c r="E176" s="102">
        <v>120000</v>
      </c>
      <c r="F176" s="104" t="s">
        <v>30</v>
      </c>
      <c r="G176" s="28" t="s">
        <v>290</v>
      </c>
      <c r="H176" s="103" t="s">
        <v>453</v>
      </c>
      <c r="I176" s="104" t="s">
        <v>291</v>
      </c>
      <c r="J176" s="101">
        <f t="shared" si="2"/>
        <v>13.215859030837004</v>
      </c>
      <c r="K176" s="101">
        <v>9080</v>
      </c>
    </row>
    <row r="177" spans="1:11" x14ac:dyDescent="0.25">
      <c r="A177" s="112">
        <v>43384</v>
      </c>
      <c r="B177" s="103" t="s">
        <v>452</v>
      </c>
      <c r="C177" s="101" t="s">
        <v>292</v>
      </c>
      <c r="D177" s="101" t="s">
        <v>289</v>
      </c>
      <c r="E177" s="102">
        <v>80000</v>
      </c>
      <c r="F177" s="104" t="s">
        <v>30</v>
      </c>
      <c r="G177" s="28" t="s">
        <v>290</v>
      </c>
      <c r="H177" s="103" t="s">
        <v>455</v>
      </c>
      <c r="I177" s="104" t="s">
        <v>291</v>
      </c>
      <c r="J177" s="101">
        <f t="shared" si="2"/>
        <v>8.8105726872246688</v>
      </c>
      <c r="K177" s="101">
        <v>9080</v>
      </c>
    </row>
    <row r="178" spans="1:11" x14ac:dyDescent="0.25">
      <c r="A178" s="311">
        <v>43384</v>
      </c>
      <c r="B178" s="340" t="s">
        <v>345</v>
      </c>
      <c r="C178" s="340" t="s">
        <v>301</v>
      </c>
      <c r="D178" s="312" t="s">
        <v>297</v>
      </c>
      <c r="E178" s="313">
        <v>60000</v>
      </c>
      <c r="F178" s="314" t="s">
        <v>30</v>
      </c>
      <c r="G178" s="315" t="s">
        <v>290</v>
      </c>
      <c r="H178" s="340" t="s">
        <v>154</v>
      </c>
      <c r="I178" s="314" t="s">
        <v>291</v>
      </c>
      <c r="J178" s="312">
        <f t="shared" si="2"/>
        <v>6.607929515418502</v>
      </c>
      <c r="K178" s="312">
        <v>9080</v>
      </c>
    </row>
    <row r="179" spans="1:11" x14ac:dyDescent="0.25">
      <c r="A179" s="197">
        <v>43384</v>
      </c>
      <c r="B179" s="101" t="s">
        <v>458</v>
      </c>
      <c r="C179" s="101" t="s">
        <v>288</v>
      </c>
      <c r="D179" s="101" t="s">
        <v>289</v>
      </c>
      <c r="E179" s="102">
        <v>10000</v>
      </c>
      <c r="F179" s="104" t="s">
        <v>30</v>
      </c>
      <c r="G179" s="28" t="s">
        <v>290</v>
      </c>
      <c r="H179" s="103" t="s">
        <v>456</v>
      </c>
      <c r="I179" s="104" t="s">
        <v>291</v>
      </c>
      <c r="J179" s="101">
        <f t="shared" si="2"/>
        <v>1.1013215859030836</v>
      </c>
      <c r="K179" s="101">
        <v>9080</v>
      </c>
    </row>
    <row r="180" spans="1:11" x14ac:dyDescent="0.25">
      <c r="A180" s="195">
        <v>43384</v>
      </c>
      <c r="B180" s="101" t="s">
        <v>311</v>
      </c>
      <c r="C180" s="101" t="s">
        <v>288</v>
      </c>
      <c r="D180" s="101" t="s">
        <v>305</v>
      </c>
      <c r="E180" s="111">
        <v>11000</v>
      </c>
      <c r="F180" s="105" t="s">
        <v>38</v>
      </c>
      <c r="G180" s="28" t="s">
        <v>290</v>
      </c>
      <c r="H180" s="103" t="s">
        <v>106</v>
      </c>
      <c r="I180" s="104" t="s">
        <v>291</v>
      </c>
      <c r="J180" s="101">
        <f t="shared" si="2"/>
        <v>1.2114537444933922</v>
      </c>
      <c r="K180" s="101">
        <v>9080</v>
      </c>
    </row>
    <row r="181" spans="1:11" x14ac:dyDescent="0.25">
      <c r="A181" s="112">
        <v>43384</v>
      </c>
      <c r="B181" s="103" t="s">
        <v>239</v>
      </c>
      <c r="C181" s="101" t="s">
        <v>288</v>
      </c>
      <c r="D181" s="101" t="s">
        <v>289</v>
      </c>
      <c r="E181" s="110">
        <v>40000</v>
      </c>
      <c r="F181" s="104" t="s">
        <v>33</v>
      </c>
      <c r="G181" s="28" t="s">
        <v>290</v>
      </c>
      <c r="H181" s="103" t="s">
        <v>150</v>
      </c>
      <c r="I181" s="104" t="s">
        <v>291</v>
      </c>
      <c r="J181" s="101">
        <f t="shared" si="2"/>
        <v>4.4052863436123344</v>
      </c>
      <c r="K181" s="101">
        <v>9080</v>
      </c>
    </row>
    <row r="182" spans="1:11" x14ac:dyDescent="0.25">
      <c r="A182" s="112">
        <v>43384</v>
      </c>
      <c r="B182" s="103" t="s">
        <v>252</v>
      </c>
      <c r="C182" s="103" t="s">
        <v>296</v>
      </c>
      <c r="D182" s="101" t="s">
        <v>297</v>
      </c>
      <c r="E182" s="110">
        <v>34000</v>
      </c>
      <c r="F182" s="104" t="s">
        <v>32</v>
      </c>
      <c r="G182" s="28" t="s">
        <v>290</v>
      </c>
      <c r="H182" s="103" t="s">
        <v>147</v>
      </c>
      <c r="I182" s="104" t="s">
        <v>291</v>
      </c>
      <c r="J182" s="101">
        <f t="shared" si="2"/>
        <v>3.7444933920704844</v>
      </c>
      <c r="K182" s="101">
        <v>9080</v>
      </c>
    </row>
    <row r="183" spans="1:11" x14ac:dyDescent="0.25">
      <c r="A183" s="112">
        <v>43384</v>
      </c>
      <c r="B183" s="103" t="s">
        <v>260</v>
      </c>
      <c r="C183" s="101" t="s">
        <v>293</v>
      </c>
      <c r="D183" s="101" t="s">
        <v>297</v>
      </c>
      <c r="E183" s="110">
        <v>800000</v>
      </c>
      <c r="F183" s="104" t="s">
        <v>32</v>
      </c>
      <c r="G183" s="28" t="s">
        <v>290</v>
      </c>
      <c r="H183" s="103" t="s">
        <v>153</v>
      </c>
      <c r="I183" s="104" t="s">
        <v>291</v>
      </c>
      <c r="J183" s="101">
        <f t="shared" si="2"/>
        <v>88.105726872246692</v>
      </c>
      <c r="K183" s="101">
        <v>9080</v>
      </c>
    </row>
    <row r="184" spans="1:11" x14ac:dyDescent="0.25">
      <c r="A184" s="195">
        <v>43384</v>
      </c>
      <c r="B184" s="101" t="s">
        <v>379</v>
      </c>
      <c r="C184" s="101" t="s">
        <v>317</v>
      </c>
      <c r="D184" s="101" t="s">
        <v>299</v>
      </c>
      <c r="E184" s="102">
        <v>408000</v>
      </c>
      <c r="F184" s="104" t="s">
        <v>397</v>
      </c>
      <c r="G184" s="28" t="s">
        <v>290</v>
      </c>
      <c r="H184" s="103" t="s">
        <v>146</v>
      </c>
      <c r="I184" s="104" t="s">
        <v>291</v>
      </c>
      <c r="J184" s="101">
        <f t="shared" si="2"/>
        <v>44.933920704845818</v>
      </c>
      <c r="K184" s="101">
        <v>9080</v>
      </c>
    </row>
    <row r="185" spans="1:11" x14ac:dyDescent="0.25">
      <c r="A185" s="195">
        <v>43384</v>
      </c>
      <c r="B185" s="101" t="s">
        <v>380</v>
      </c>
      <c r="C185" s="101" t="s">
        <v>292</v>
      </c>
      <c r="D185" s="101" t="s">
        <v>299</v>
      </c>
      <c r="E185" s="102">
        <v>240000</v>
      </c>
      <c r="F185" s="104" t="s">
        <v>397</v>
      </c>
      <c r="G185" s="28" t="s">
        <v>290</v>
      </c>
      <c r="H185" s="103" t="s">
        <v>146</v>
      </c>
      <c r="I185" s="104" t="s">
        <v>291</v>
      </c>
      <c r="J185" s="101">
        <f t="shared" si="2"/>
        <v>26.431718061674008</v>
      </c>
      <c r="K185" s="101">
        <v>9080</v>
      </c>
    </row>
    <row r="186" spans="1:11" x14ac:dyDescent="0.25">
      <c r="A186" s="195">
        <v>43384</v>
      </c>
      <c r="B186" s="101" t="s">
        <v>366</v>
      </c>
      <c r="C186" s="101" t="s">
        <v>288</v>
      </c>
      <c r="D186" s="101" t="s">
        <v>299</v>
      </c>
      <c r="E186" s="102">
        <v>25000</v>
      </c>
      <c r="F186" s="104" t="s">
        <v>397</v>
      </c>
      <c r="G186" s="28" t="s">
        <v>290</v>
      </c>
      <c r="H186" s="103" t="s">
        <v>491</v>
      </c>
      <c r="I186" s="104" t="s">
        <v>291</v>
      </c>
      <c r="J186" s="101">
        <f t="shared" si="2"/>
        <v>2.7533039647577091</v>
      </c>
      <c r="K186" s="101">
        <v>9080</v>
      </c>
    </row>
    <row r="187" spans="1:11" x14ac:dyDescent="0.25">
      <c r="A187" s="195">
        <v>43385</v>
      </c>
      <c r="B187" s="101" t="s">
        <v>323</v>
      </c>
      <c r="C187" s="103" t="s">
        <v>301</v>
      </c>
      <c r="D187" s="101" t="s">
        <v>297</v>
      </c>
      <c r="E187" s="102">
        <v>135000</v>
      </c>
      <c r="F187" s="105" t="s">
        <v>257</v>
      </c>
      <c r="G187" s="28" t="s">
        <v>290</v>
      </c>
      <c r="H187" s="103" t="s">
        <v>417</v>
      </c>
      <c r="I187" s="104" t="s">
        <v>291</v>
      </c>
      <c r="J187" s="101">
        <f t="shared" si="2"/>
        <v>14.86784140969163</v>
      </c>
      <c r="K187" s="101">
        <v>9080</v>
      </c>
    </row>
    <row r="188" spans="1:11" x14ac:dyDescent="0.25">
      <c r="A188" s="195">
        <v>43385</v>
      </c>
      <c r="B188" s="101" t="s">
        <v>324</v>
      </c>
      <c r="C188" s="101" t="s">
        <v>288</v>
      </c>
      <c r="D188" s="101" t="s">
        <v>299</v>
      </c>
      <c r="E188" s="102">
        <v>65000</v>
      </c>
      <c r="F188" s="105" t="s">
        <v>257</v>
      </c>
      <c r="G188" s="28" t="s">
        <v>290</v>
      </c>
      <c r="H188" s="103" t="s">
        <v>420</v>
      </c>
      <c r="I188" s="104" t="s">
        <v>291</v>
      </c>
      <c r="J188" s="101">
        <f t="shared" si="2"/>
        <v>7.1585903083700444</v>
      </c>
      <c r="K188" s="101">
        <v>9080</v>
      </c>
    </row>
    <row r="189" spans="1:11" x14ac:dyDescent="0.25">
      <c r="A189" s="195">
        <v>43385</v>
      </c>
      <c r="B189" s="101" t="s">
        <v>441</v>
      </c>
      <c r="C189" s="101" t="s">
        <v>288</v>
      </c>
      <c r="D189" s="101" t="s">
        <v>289</v>
      </c>
      <c r="E189" s="102">
        <v>19000</v>
      </c>
      <c r="F189" s="104" t="s">
        <v>36</v>
      </c>
      <c r="G189" s="28" t="s">
        <v>290</v>
      </c>
      <c r="H189" s="103" t="s">
        <v>125</v>
      </c>
      <c r="I189" s="104" t="s">
        <v>291</v>
      </c>
      <c r="J189" s="101">
        <f t="shared" si="2"/>
        <v>2.0925110132158591</v>
      </c>
      <c r="K189" s="101">
        <v>9080</v>
      </c>
    </row>
    <row r="190" spans="1:11" x14ac:dyDescent="0.25">
      <c r="A190" s="195">
        <v>43385</v>
      </c>
      <c r="B190" s="101" t="s">
        <v>444</v>
      </c>
      <c r="C190" s="101" t="s">
        <v>288</v>
      </c>
      <c r="D190" s="101" t="s">
        <v>289</v>
      </c>
      <c r="E190" s="102">
        <v>24000</v>
      </c>
      <c r="F190" s="104" t="s">
        <v>36</v>
      </c>
      <c r="G190" s="28" t="s">
        <v>290</v>
      </c>
      <c r="H190" s="103" t="s">
        <v>158</v>
      </c>
      <c r="I190" s="104" t="s">
        <v>291</v>
      </c>
      <c r="J190" s="101">
        <f t="shared" si="2"/>
        <v>2.643171806167401</v>
      </c>
      <c r="K190" s="101">
        <v>9080</v>
      </c>
    </row>
    <row r="191" spans="1:11" x14ac:dyDescent="0.25">
      <c r="A191" s="195">
        <v>43385</v>
      </c>
      <c r="B191" s="101" t="s">
        <v>320</v>
      </c>
      <c r="C191" s="101" t="s">
        <v>288</v>
      </c>
      <c r="D191" s="101" t="s">
        <v>289</v>
      </c>
      <c r="E191" s="102">
        <v>27000</v>
      </c>
      <c r="F191" s="104" t="s">
        <v>29</v>
      </c>
      <c r="G191" s="28" t="s">
        <v>290</v>
      </c>
      <c r="H191" s="103" t="s">
        <v>126</v>
      </c>
      <c r="I191" s="104" t="s">
        <v>291</v>
      </c>
      <c r="J191" s="101">
        <f t="shared" si="2"/>
        <v>2.9735682819383258</v>
      </c>
      <c r="K191" s="101">
        <v>9080</v>
      </c>
    </row>
    <row r="192" spans="1:11" x14ac:dyDescent="0.25">
      <c r="A192" s="195">
        <v>43385</v>
      </c>
      <c r="B192" s="101" t="s">
        <v>341</v>
      </c>
      <c r="C192" s="101" t="s">
        <v>288</v>
      </c>
      <c r="D192" s="101" t="s">
        <v>289</v>
      </c>
      <c r="E192" s="102">
        <v>40500</v>
      </c>
      <c r="F192" s="104" t="s">
        <v>29</v>
      </c>
      <c r="G192" s="28" t="s">
        <v>290</v>
      </c>
      <c r="H192" s="103" t="s">
        <v>156</v>
      </c>
      <c r="I192" s="104" t="s">
        <v>291</v>
      </c>
      <c r="J192" s="101">
        <f t="shared" si="2"/>
        <v>4.4603524229074889</v>
      </c>
      <c r="K192" s="101">
        <v>9080</v>
      </c>
    </row>
    <row r="193" spans="1:11" x14ac:dyDescent="0.25">
      <c r="A193" s="195">
        <v>43385</v>
      </c>
      <c r="B193" s="101" t="s">
        <v>314</v>
      </c>
      <c r="C193" s="101" t="s">
        <v>288</v>
      </c>
      <c r="D193" s="101" t="s">
        <v>289</v>
      </c>
      <c r="E193" s="102">
        <v>25000</v>
      </c>
      <c r="F193" s="104" t="s">
        <v>34</v>
      </c>
      <c r="G193" s="28" t="s">
        <v>290</v>
      </c>
      <c r="H193" s="103" t="s">
        <v>124</v>
      </c>
      <c r="I193" s="104" t="s">
        <v>291</v>
      </c>
      <c r="J193" s="101">
        <f t="shared" si="2"/>
        <v>2.7533039647577091</v>
      </c>
      <c r="K193" s="101">
        <v>9080</v>
      </c>
    </row>
    <row r="194" spans="1:11" x14ac:dyDescent="0.25">
      <c r="A194" s="195">
        <v>43385</v>
      </c>
      <c r="B194" s="101" t="s">
        <v>310</v>
      </c>
      <c r="C194" s="101" t="s">
        <v>288</v>
      </c>
      <c r="D194" s="101" t="s">
        <v>289</v>
      </c>
      <c r="E194" s="102">
        <v>15500</v>
      </c>
      <c r="F194" s="104" t="s">
        <v>34</v>
      </c>
      <c r="G194" s="28" t="s">
        <v>290</v>
      </c>
      <c r="H194" s="103" t="s">
        <v>157</v>
      </c>
      <c r="I194" s="104" t="s">
        <v>291</v>
      </c>
      <c r="J194" s="101">
        <f t="shared" si="2"/>
        <v>1.7070484581497798</v>
      </c>
      <c r="K194" s="101">
        <v>9080</v>
      </c>
    </row>
    <row r="195" spans="1:11" x14ac:dyDescent="0.25">
      <c r="A195" s="197">
        <v>43385</v>
      </c>
      <c r="B195" s="101" t="s">
        <v>459</v>
      </c>
      <c r="C195" s="101" t="s">
        <v>288</v>
      </c>
      <c r="D195" s="101" t="s">
        <v>289</v>
      </c>
      <c r="E195" s="102">
        <v>350000</v>
      </c>
      <c r="F195" s="104" t="s">
        <v>30</v>
      </c>
      <c r="G195" s="28" t="s">
        <v>290</v>
      </c>
      <c r="H195" s="103" t="s">
        <v>457</v>
      </c>
      <c r="I195" s="104" t="s">
        <v>291</v>
      </c>
      <c r="J195" s="101">
        <f t="shared" si="2"/>
        <v>38.546255506607928</v>
      </c>
      <c r="K195" s="101">
        <v>9080</v>
      </c>
    </row>
    <row r="196" spans="1:11" x14ac:dyDescent="0.25">
      <c r="A196" s="197">
        <v>43385</v>
      </c>
      <c r="B196" s="101" t="s">
        <v>344</v>
      </c>
      <c r="C196" s="101" t="s">
        <v>292</v>
      </c>
      <c r="D196" s="101" t="s">
        <v>289</v>
      </c>
      <c r="E196" s="102">
        <v>80000</v>
      </c>
      <c r="F196" s="104" t="s">
        <v>30</v>
      </c>
      <c r="G196" s="28" t="s">
        <v>290</v>
      </c>
      <c r="H196" s="103" t="s">
        <v>460</v>
      </c>
      <c r="I196" s="104" t="s">
        <v>291</v>
      </c>
      <c r="J196" s="101">
        <f t="shared" ref="J196:J259" si="3">E196/9080</f>
        <v>8.8105726872246688</v>
      </c>
      <c r="K196" s="101">
        <v>9080</v>
      </c>
    </row>
    <row r="197" spans="1:11" x14ac:dyDescent="0.25">
      <c r="A197" s="197">
        <v>43385</v>
      </c>
      <c r="B197" s="101" t="s">
        <v>346</v>
      </c>
      <c r="C197" s="101" t="s">
        <v>288</v>
      </c>
      <c r="D197" s="101" t="s">
        <v>289</v>
      </c>
      <c r="E197" s="102">
        <v>10000</v>
      </c>
      <c r="F197" s="104" t="s">
        <v>30</v>
      </c>
      <c r="G197" s="28" t="s">
        <v>290</v>
      </c>
      <c r="H197" s="103" t="s">
        <v>461</v>
      </c>
      <c r="I197" s="104" t="s">
        <v>291</v>
      </c>
      <c r="J197" s="101">
        <f t="shared" si="3"/>
        <v>1.1013215859030836</v>
      </c>
      <c r="K197" s="101">
        <v>9080</v>
      </c>
    </row>
    <row r="198" spans="1:11" x14ac:dyDescent="0.25">
      <c r="A198" s="197">
        <v>43385</v>
      </c>
      <c r="B198" s="101" t="s">
        <v>347</v>
      </c>
      <c r="C198" s="101" t="s">
        <v>293</v>
      </c>
      <c r="D198" s="101" t="s">
        <v>289</v>
      </c>
      <c r="E198" s="102">
        <v>10000</v>
      </c>
      <c r="F198" s="104" t="s">
        <v>30</v>
      </c>
      <c r="G198" s="28" t="s">
        <v>290</v>
      </c>
      <c r="H198" s="103" t="s">
        <v>462</v>
      </c>
      <c r="I198" s="104" t="s">
        <v>291</v>
      </c>
      <c r="J198" s="101">
        <f t="shared" si="3"/>
        <v>1.1013215859030836</v>
      </c>
      <c r="K198" s="101">
        <v>9080</v>
      </c>
    </row>
    <row r="199" spans="1:11" x14ac:dyDescent="0.25">
      <c r="A199" s="197">
        <v>43385</v>
      </c>
      <c r="B199" s="101" t="s">
        <v>348</v>
      </c>
      <c r="C199" s="101" t="s">
        <v>292</v>
      </c>
      <c r="D199" s="101" t="s">
        <v>289</v>
      </c>
      <c r="E199" s="102">
        <v>300000</v>
      </c>
      <c r="F199" s="104" t="s">
        <v>30</v>
      </c>
      <c r="G199" s="28" t="s">
        <v>290</v>
      </c>
      <c r="H199" s="103" t="s">
        <v>462</v>
      </c>
      <c r="I199" s="104" t="s">
        <v>291</v>
      </c>
      <c r="J199" s="101">
        <f t="shared" si="3"/>
        <v>33.039647577092509</v>
      </c>
      <c r="K199" s="101">
        <v>9080</v>
      </c>
    </row>
    <row r="200" spans="1:11" x14ac:dyDescent="0.25">
      <c r="A200" s="195">
        <v>43385</v>
      </c>
      <c r="B200" s="101" t="s">
        <v>311</v>
      </c>
      <c r="C200" s="101" t="s">
        <v>288</v>
      </c>
      <c r="D200" s="101" t="s">
        <v>305</v>
      </c>
      <c r="E200" s="111">
        <v>11000</v>
      </c>
      <c r="F200" s="105" t="s">
        <v>38</v>
      </c>
      <c r="G200" s="28" t="s">
        <v>290</v>
      </c>
      <c r="H200" s="103" t="s">
        <v>106</v>
      </c>
      <c r="I200" s="104" t="s">
        <v>291</v>
      </c>
      <c r="J200" s="101">
        <f t="shared" si="3"/>
        <v>1.2114537444933922</v>
      </c>
      <c r="K200" s="101">
        <v>9080</v>
      </c>
    </row>
    <row r="201" spans="1:11" x14ac:dyDescent="0.25">
      <c r="A201" s="112">
        <v>43385</v>
      </c>
      <c r="B201" s="103" t="s">
        <v>262</v>
      </c>
      <c r="C201" s="101" t="s">
        <v>296</v>
      </c>
      <c r="D201" s="101" t="s">
        <v>297</v>
      </c>
      <c r="E201" s="108">
        <v>46000</v>
      </c>
      <c r="F201" s="104" t="s">
        <v>32</v>
      </c>
      <c r="G201" s="28" t="s">
        <v>290</v>
      </c>
      <c r="H201" s="103" t="s">
        <v>164</v>
      </c>
      <c r="I201" s="104" t="s">
        <v>291</v>
      </c>
      <c r="J201" s="101">
        <f t="shared" si="3"/>
        <v>5.0660792951541849</v>
      </c>
      <c r="K201" s="101">
        <v>9080</v>
      </c>
    </row>
    <row r="202" spans="1:11" x14ac:dyDescent="0.25">
      <c r="A202" s="112">
        <v>43385</v>
      </c>
      <c r="B202" s="103" t="s">
        <v>264</v>
      </c>
      <c r="C202" s="101" t="s">
        <v>308</v>
      </c>
      <c r="D202" s="101" t="s">
        <v>315</v>
      </c>
      <c r="E202" s="108">
        <v>70000</v>
      </c>
      <c r="F202" s="104" t="s">
        <v>32</v>
      </c>
      <c r="G202" s="28" t="s">
        <v>290</v>
      </c>
      <c r="H202" s="103" t="s">
        <v>165</v>
      </c>
      <c r="I202" s="104" t="s">
        <v>291</v>
      </c>
      <c r="J202" s="101">
        <f t="shared" si="3"/>
        <v>7.7092511013215859</v>
      </c>
      <c r="K202" s="101">
        <v>9080</v>
      </c>
    </row>
    <row r="203" spans="1:11" x14ac:dyDescent="0.25">
      <c r="A203" s="195">
        <v>43385</v>
      </c>
      <c r="B203" s="101" t="s">
        <v>378</v>
      </c>
      <c r="C203" s="101" t="s">
        <v>288</v>
      </c>
      <c r="D203" s="101" t="s">
        <v>299</v>
      </c>
      <c r="E203" s="102">
        <v>25000</v>
      </c>
      <c r="F203" s="104" t="s">
        <v>397</v>
      </c>
      <c r="G203" s="28" t="s">
        <v>290</v>
      </c>
      <c r="H203" s="103" t="s">
        <v>492</v>
      </c>
      <c r="I203" s="104" t="s">
        <v>291</v>
      </c>
      <c r="J203" s="101">
        <f t="shared" si="3"/>
        <v>2.7533039647577091</v>
      </c>
      <c r="K203" s="101">
        <v>9080</v>
      </c>
    </row>
    <row r="204" spans="1:11" x14ac:dyDescent="0.25">
      <c r="A204" s="112">
        <v>43385</v>
      </c>
      <c r="B204" s="103" t="s">
        <v>256</v>
      </c>
      <c r="C204" s="101" t="s">
        <v>316</v>
      </c>
      <c r="D204" s="101" t="s">
        <v>302</v>
      </c>
      <c r="E204" s="110">
        <v>50000</v>
      </c>
      <c r="F204" s="104" t="s">
        <v>303</v>
      </c>
      <c r="G204" s="28" t="s">
        <v>290</v>
      </c>
      <c r="H204" s="103" t="s">
        <v>159</v>
      </c>
      <c r="I204" s="104" t="s">
        <v>291</v>
      </c>
      <c r="J204" s="101">
        <f t="shared" si="3"/>
        <v>5.5066079295154182</v>
      </c>
      <c r="K204" s="101">
        <v>9080</v>
      </c>
    </row>
    <row r="205" spans="1:11" x14ac:dyDescent="0.25">
      <c r="A205" s="195">
        <v>43386</v>
      </c>
      <c r="B205" s="103" t="s">
        <v>418</v>
      </c>
      <c r="C205" s="101" t="s">
        <v>288</v>
      </c>
      <c r="D205" s="101" t="s">
        <v>299</v>
      </c>
      <c r="E205" s="102">
        <v>590000</v>
      </c>
      <c r="F205" s="105" t="s">
        <v>257</v>
      </c>
      <c r="G205" s="28" t="s">
        <v>290</v>
      </c>
      <c r="H205" s="103" t="s">
        <v>419</v>
      </c>
      <c r="I205" s="104" t="s">
        <v>291</v>
      </c>
      <c r="J205" s="101">
        <f t="shared" si="3"/>
        <v>64.977973568281939</v>
      </c>
      <c r="K205" s="101">
        <v>9080</v>
      </c>
    </row>
    <row r="206" spans="1:11" x14ac:dyDescent="0.25">
      <c r="A206" s="195">
        <v>43386</v>
      </c>
      <c r="B206" s="103" t="s">
        <v>421</v>
      </c>
      <c r="C206" s="101" t="s">
        <v>292</v>
      </c>
      <c r="D206" s="101" t="s">
        <v>299</v>
      </c>
      <c r="E206" s="102">
        <v>160000</v>
      </c>
      <c r="F206" s="105" t="s">
        <v>257</v>
      </c>
      <c r="G206" s="28" t="s">
        <v>290</v>
      </c>
      <c r="H206" s="103" t="s">
        <v>422</v>
      </c>
      <c r="I206" s="104" t="s">
        <v>291</v>
      </c>
      <c r="J206" s="101">
        <f t="shared" si="3"/>
        <v>17.621145374449338</v>
      </c>
      <c r="K206" s="101">
        <v>9080</v>
      </c>
    </row>
    <row r="207" spans="1:11" x14ac:dyDescent="0.25">
      <c r="A207" s="195">
        <v>43386</v>
      </c>
      <c r="B207" s="103" t="s">
        <v>325</v>
      </c>
      <c r="C207" s="101" t="s">
        <v>292</v>
      </c>
      <c r="D207" s="101" t="s">
        <v>299</v>
      </c>
      <c r="E207" s="102">
        <v>160000</v>
      </c>
      <c r="F207" s="105" t="s">
        <v>257</v>
      </c>
      <c r="G207" s="28" t="s">
        <v>290</v>
      </c>
      <c r="H207" s="103" t="s">
        <v>423</v>
      </c>
      <c r="I207" s="104" t="s">
        <v>291</v>
      </c>
      <c r="J207" s="101">
        <f t="shared" si="3"/>
        <v>17.621145374449338</v>
      </c>
      <c r="K207" s="101">
        <v>9080</v>
      </c>
    </row>
    <row r="208" spans="1:11" x14ac:dyDescent="0.25">
      <c r="A208" s="195">
        <v>43386</v>
      </c>
      <c r="B208" s="103" t="s">
        <v>326</v>
      </c>
      <c r="C208" s="101" t="s">
        <v>288</v>
      </c>
      <c r="D208" s="101" t="s">
        <v>299</v>
      </c>
      <c r="E208" s="102">
        <v>200000</v>
      </c>
      <c r="F208" s="105" t="s">
        <v>257</v>
      </c>
      <c r="G208" s="28" t="s">
        <v>290</v>
      </c>
      <c r="H208" s="103" t="s">
        <v>424</v>
      </c>
      <c r="I208" s="104" t="s">
        <v>291</v>
      </c>
      <c r="J208" s="101">
        <f t="shared" si="3"/>
        <v>22.026431718061673</v>
      </c>
      <c r="K208" s="101">
        <v>9080</v>
      </c>
    </row>
    <row r="209" spans="1:11" x14ac:dyDescent="0.25">
      <c r="A209" s="112">
        <v>43386</v>
      </c>
      <c r="B209" s="101" t="s">
        <v>470</v>
      </c>
      <c r="C209" s="101" t="s">
        <v>312</v>
      </c>
      <c r="D209" s="101" t="s">
        <v>289</v>
      </c>
      <c r="E209" s="102">
        <v>10000</v>
      </c>
      <c r="F209" s="104" t="s">
        <v>30</v>
      </c>
      <c r="G209" s="28" t="s">
        <v>290</v>
      </c>
      <c r="H209" s="103" t="s">
        <v>463</v>
      </c>
      <c r="I209" s="104" t="s">
        <v>291</v>
      </c>
      <c r="J209" s="101">
        <f t="shared" si="3"/>
        <v>1.1013215859030836</v>
      </c>
      <c r="K209" s="101">
        <v>9080</v>
      </c>
    </row>
    <row r="210" spans="1:11" x14ac:dyDescent="0.25">
      <c r="A210" s="112">
        <v>43386</v>
      </c>
      <c r="B210" s="101" t="s">
        <v>344</v>
      </c>
      <c r="C210" s="101" t="s">
        <v>292</v>
      </c>
      <c r="D210" s="101" t="s">
        <v>289</v>
      </c>
      <c r="E210" s="102">
        <v>80000</v>
      </c>
      <c r="F210" s="104" t="s">
        <v>30</v>
      </c>
      <c r="G210" s="28" t="s">
        <v>290</v>
      </c>
      <c r="H210" s="103" t="s">
        <v>464</v>
      </c>
      <c r="I210" s="104" t="s">
        <v>291</v>
      </c>
      <c r="J210" s="101">
        <f t="shared" si="3"/>
        <v>8.8105726872246688</v>
      </c>
      <c r="K210" s="101">
        <v>9080</v>
      </c>
    </row>
    <row r="211" spans="1:11" x14ac:dyDescent="0.25">
      <c r="A211" s="311">
        <v>43386</v>
      </c>
      <c r="B211" s="312" t="s">
        <v>349</v>
      </c>
      <c r="C211" s="312" t="s">
        <v>718</v>
      </c>
      <c r="D211" s="312" t="s">
        <v>289</v>
      </c>
      <c r="E211" s="313">
        <v>30000</v>
      </c>
      <c r="F211" s="314" t="s">
        <v>30</v>
      </c>
      <c r="G211" s="315" t="s">
        <v>290</v>
      </c>
      <c r="H211" s="340" t="s">
        <v>466</v>
      </c>
      <c r="I211" s="314" t="s">
        <v>291</v>
      </c>
      <c r="J211" s="312">
        <f t="shared" si="3"/>
        <v>3.303964757709251</v>
      </c>
      <c r="K211" s="312">
        <v>9080</v>
      </c>
    </row>
    <row r="212" spans="1:11" x14ac:dyDescent="0.25">
      <c r="A212" s="112">
        <v>43386</v>
      </c>
      <c r="B212" s="101" t="s">
        <v>350</v>
      </c>
      <c r="C212" s="101" t="s">
        <v>293</v>
      </c>
      <c r="D212" s="101" t="s">
        <v>289</v>
      </c>
      <c r="E212" s="102">
        <v>10000</v>
      </c>
      <c r="F212" s="104" t="s">
        <v>30</v>
      </c>
      <c r="G212" s="28" t="s">
        <v>290</v>
      </c>
      <c r="H212" s="103" t="s">
        <v>467</v>
      </c>
      <c r="I212" s="104" t="s">
        <v>291</v>
      </c>
      <c r="J212" s="101">
        <f t="shared" si="3"/>
        <v>1.1013215859030836</v>
      </c>
      <c r="K212" s="101">
        <v>9080</v>
      </c>
    </row>
    <row r="213" spans="1:11" x14ac:dyDescent="0.25">
      <c r="A213" s="112">
        <v>43386</v>
      </c>
      <c r="B213" s="101" t="s">
        <v>348</v>
      </c>
      <c r="C213" s="101" t="s">
        <v>292</v>
      </c>
      <c r="D213" s="101" t="s">
        <v>289</v>
      </c>
      <c r="E213" s="102">
        <v>300000</v>
      </c>
      <c r="F213" s="104" t="s">
        <v>30</v>
      </c>
      <c r="G213" s="28" t="s">
        <v>290</v>
      </c>
      <c r="H213" s="103" t="s">
        <v>462</v>
      </c>
      <c r="I213" s="104" t="s">
        <v>291</v>
      </c>
      <c r="J213" s="101">
        <f t="shared" si="3"/>
        <v>33.039647577092509</v>
      </c>
      <c r="K213" s="101">
        <v>9080</v>
      </c>
    </row>
    <row r="214" spans="1:11" x14ac:dyDescent="0.25">
      <c r="A214" s="195">
        <v>43386</v>
      </c>
      <c r="B214" s="101" t="s">
        <v>355</v>
      </c>
      <c r="C214" s="101" t="s">
        <v>295</v>
      </c>
      <c r="D214" s="101" t="s">
        <v>305</v>
      </c>
      <c r="E214" s="111">
        <v>100000</v>
      </c>
      <c r="F214" s="105" t="s">
        <v>38</v>
      </c>
      <c r="G214" s="28" t="s">
        <v>290</v>
      </c>
      <c r="H214" s="103" t="s">
        <v>155</v>
      </c>
      <c r="I214" s="104" t="s">
        <v>291</v>
      </c>
      <c r="J214" s="101">
        <f t="shared" si="3"/>
        <v>11.013215859030836</v>
      </c>
      <c r="K214" s="101">
        <v>9080</v>
      </c>
    </row>
    <row r="215" spans="1:11" x14ac:dyDescent="0.25">
      <c r="A215" s="195">
        <v>43386</v>
      </c>
      <c r="B215" s="101" t="s">
        <v>356</v>
      </c>
      <c r="C215" s="101" t="s">
        <v>295</v>
      </c>
      <c r="D215" s="101" t="s">
        <v>305</v>
      </c>
      <c r="E215" s="111">
        <v>100000</v>
      </c>
      <c r="F215" s="105" t="s">
        <v>38</v>
      </c>
      <c r="G215" s="28" t="s">
        <v>290</v>
      </c>
      <c r="H215" s="103" t="s">
        <v>155</v>
      </c>
      <c r="I215" s="104" t="s">
        <v>291</v>
      </c>
      <c r="J215" s="101">
        <f t="shared" si="3"/>
        <v>11.013215859030836</v>
      </c>
      <c r="K215" s="101">
        <v>9080</v>
      </c>
    </row>
    <row r="216" spans="1:11" x14ac:dyDescent="0.25">
      <c r="A216" s="195">
        <v>43386</v>
      </c>
      <c r="B216" s="101" t="s">
        <v>378</v>
      </c>
      <c r="C216" s="101" t="s">
        <v>288</v>
      </c>
      <c r="D216" s="101" t="s">
        <v>299</v>
      </c>
      <c r="E216" s="102">
        <v>8000</v>
      </c>
      <c r="F216" s="104" t="s">
        <v>397</v>
      </c>
      <c r="G216" s="28" t="s">
        <v>290</v>
      </c>
      <c r="H216" s="103" t="s">
        <v>493</v>
      </c>
      <c r="I216" s="104" t="s">
        <v>291</v>
      </c>
      <c r="J216" s="101">
        <f t="shared" si="3"/>
        <v>0.88105726872246692</v>
      </c>
      <c r="K216" s="101">
        <v>9080</v>
      </c>
    </row>
    <row r="217" spans="1:11" x14ac:dyDescent="0.25">
      <c r="A217" s="197">
        <v>43386</v>
      </c>
      <c r="B217" s="101" t="s">
        <v>381</v>
      </c>
      <c r="C217" s="101" t="s">
        <v>292</v>
      </c>
      <c r="D217" s="101" t="s">
        <v>299</v>
      </c>
      <c r="E217" s="102">
        <v>2500000</v>
      </c>
      <c r="F217" s="104" t="s">
        <v>397</v>
      </c>
      <c r="G217" s="28" t="s">
        <v>290</v>
      </c>
      <c r="H217" s="103" t="s">
        <v>177</v>
      </c>
      <c r="I217" s="104" t="s">
        <v>291</v>
      </c>
      <c r="J217" s="101">
        <f t="shared" si="3"/>
        <v>275.3303964757709</v>
      </c>
      <c r="K217" s="101">
        <v>9080</v>
      </c>
    </row>
    <row r="218" spans="1:11" x14ac:dyDescent="0.25">
      <c r="A218" s="195">
        <v>43386</v>
      </c>
      <c r="B218" s="101" t="s">
        <v>525</v>
      </c>
      <c r="C218" s="101" t="s">
        <v>292</v>
      </c>
      <c r="D218" s="101" t="s">
        <v>302</v>
      </c>
      <c r="E218" s="102">
        <v>240000</v>
      </c>
      <c r="F218" s="104" t="s">
        <v>303</v>
      </c>
      <c r="G218" s="28" t="s">
        <v>290</v>
      </c>
      <c r="H218" s="103" t="s">
        <v>526</v>
      </c>
      <c r="I218" s="104" t="s">
        <v>291</v>
      </c>
      <c r="J218" s="101">
        <f t="shared" si="3"/>
        <v>26.431718061674008</v>
      </c>
      <c r="K218" s="101">
        <v>9080</v>
      </c>
    </row>
    <row r="219" spans="1:11" x14ac:dyDescent="0.25">
      <c r="A219" s="195">
        <v>43387</v>
      </c>
      <c r="B219" s="103" t="s">
        <v>327</v>
      </c>
      <c r="C219" s="101" t="s">
        <v>292</v>
      </c>
      <c r="D219" s="101" t="s">
        <v>299</v>
      </c>
      <c r="E219" s="102">
        <v>160000</v>
      </c>
      <c r="F219" s="105" t="s">
        <v>257</v>
      </c>
      <c r="G219" s="28" t="s">
        <v>290</v>
      </c>
      <c r="H219" s="103" t="s">
        <v>426</v>
      </c>
      <c r="I219" s="104" t="s">
        <v>291</v>
      </c>
      <c r="J219" s="101">
        <f t="shared" si="3"/>
        <v>17.621145374449338</v>
      </c>
      <c r="K219" s="101">
        <v>9080</v>
      </c>
    </row>
    <row r="220" spans="1:11" x14ac:dyDescent="0.25">
      <c r="A220" s="197">
        <v>43387</v>
      </c>
      <c r="B220" s="101" t="s">
        <v>344</v>
      </c>
      <c r="C220" s="101" t="s">
        <v>292</v>
      </c>
      <c r="D220" s="101" t="s">
        <v>289</v>
      </c>
      <c r="E220" s="102">
        <v>80000</v>
      </c>
      <c r="F220" s="104" t="s">
        <v>30</v>
      </c>
      <c r="G220" s="28" t="s">
        <v>290</v>
      </c>
      <c r="H220" s="103" t="s">
        <v>468</v>
      </c>
      <c r="I220" s="104" t="s">
        <v>291</v>
      </c>
      <c r="J220" s="101">
        <f t="shared" si="3"/>
        <v>8.8105726872246688</v>
      </c>
      <c r="K220" s="101">
        <v>9080</v>
      </c>
    </row>
    <row r="221" spans="1:11" x14ac:dyDescent="0.25">
      <c r="A221" s="197">
        <v>43387</v>
      </c>
      <c r="B221" s="101" t="s">
        <v>348</v>
      </c>
      <c r="C221" s="101" t="s">
        <v>292</v>
      </c>
      <c r="D221" s="101" t="s">
        <v>289</v>
      </c>
      <c r="E221" s="102">
        <v>300000</v>
      </c>
      <c r="F221" s="104" t="s">
        <v>30</v>
      </c>
      <c r="G221" s="28" t="s">
        <v>290</v>
      </c>
      <c r="H221" s="103" t="s">
        <v>462</v>
      </c>
      <c r="I221" s="104" t="s">
        <v>291</v>
      </c>
      <c r="J221" s="101">
        <f t="shared" si="3"/>
        <v>33.039647577092509</v>
      </c>
      <c r="K221" s="101">
        <v>9080</v>
      </c>
    </row>
    <row r="222" spans="1:11" x14ac:dyDescent="0.25">
      <c r="A222" s="195">
        <v>43388</v>
      </c>
      <c r="B222" s="103" t="s">
        <v>328</v>
      </c>
      <c r="C222" s="101" t="s">
        <v>292</v>
      </c>
      <c r="D222" s="101" t="s">
        <v>299</v>
      </c>
      <c r="E222" s="102">
        <v>80000</v>
      </c>
      <c r="F222" s="105" t="s">
        <v>257</v>
      </c>
      <c r="G222" s="28" t="s">
        <v>290</v>
      </c>
      <c r="H222" s="103" t="s">
        <v>427</v>
      </c>
      <c r="I222" s="104" t="s">
        <v>291</v>
      </c>
      <c r="J222" s="101">
        <f t="shared" si="3"/>
        <v>8.8105726872246688</v>
      </c>
      <c r="K222" s="101">
        <v>9080</v>
      </c>
    </row>
    <row r="223" spans="1:11" x14ac:dyDescent="0.25">
      <c r="A223" s="195">
        <v>43388</v>
      </c>
      <c r="B223" s="103" t="s">
        <v>329</v>
      </c>
      <c r="C223" s="101" t="s">
        <v>292</v>
      </c>
      <c r="D223" s="101" t="s">
        <v>299</v>
      </c>
      <c r="E223" s="102">
        <v>80000</v>
      </c>
      <c r="F223" s="105" t="s">
        <v>257</v>
      </c>
      <c r="G223" s="28" t="s">
        <v>290</v>
      </c>
      <c r="H223" s="103" t="s">
        <v>425</v>
      </c>
      <c r="I223" s="104" t="s">
        <v>291</v>
      </c>
      <c r="J223" s="101">
        <f t="shared" si="3"/>
        <v>8.8105726872246688</v>
      </c>
      <c r="K223" s="101">
        <v>9080</v>
      </c>
    </row>
    <row r="224" spans="1:11" x14ac:dyDescent="0.25">
      <c r="A224" s="195">
        <v>43388</v>
      </c>
      <c r="B224" s="103" t="s">
        <v>330</v>
      </c>
      <c r="C224" s="101" t="s">
        <v>292</v>
      </c>
      <c r="D224" s="101" t="s">
        <v>299</v>
      </c>
      <c r="E224" s="102">
        <v>600000</v>
      </c>
      <c r="F224" s="105" t="s">
        <v>257</v>
      </c>
      <c r="G224" s="28" t="s">
        <v>290</v>
      </c>
      <c r="H224" s="103" t="s">
        <v>428</v>
      </c>
      <c r="I224" s="104" t="s">
        <v>291</v>
      </c>
      <c r="J224" s="101">
        <f t="shared" si="3"/>
        <v>66.079295154185019</v>
      </c>
      <c r="K224" s="101">
        <v>9080</v>
      </c>
    </row>
    <row r="225" spans="1:11" x14ac:dyDescent="0.25">
      <c r="A225" s="195">
        <v>43388</v>
      </c>
      <c r="B225" s="103" t="s">
        <v>331</v>
      </c>
      <c r="C225" s="101" t="s">
        <v>292</v>
      </c>
      <c r="D225" s="101" t="s">
        <v>299</v>
      </c>
      <c r="E225" s="102">
        <v>900000</v>
      </c>
      <c r="F225" s="105" t="s">
        <v>257</v>
      </c>
      <c r="G225" s="28" t="s">
        <v>290</v>
      </c>
      <c r="H225" s="103" t="s">
        <v>429</v>
      </c>
      <c r="I225" s="104" t="s">
        <v>291</v>
      </c>
      <c r="J225" s="101">
        <f t="shared" si="3"/>
        <v>99.118942731277528</v>
      </c>
      <c r="K225" s="101">
        <v>9080</v>
      </c>
    </row>
    <row r="226" spans="1:11" x14ac:dyDescent="0.25">
      <c r="A226" s="195">
        <v>43388</v>
      </c>
      <c r="B226" s="103" t="s">
        <v>332</v>
      </c>
      <c r="C226" s="101" t="s">
        <v>292</v>
      </c>
      <c r="D226" s="101" t="s">
        <v>299</v>
      </c>
      <c r="E226" s="102">
        <v>900000</v>
      </c>
      <c r="F226" s="105" t="s">
        <v>257</v>
      </c>
      <c r="G226" s="28" t="s">
        <v>290</v>
      </c>
      <c r="H226" s="103" t="s">
        <v>430</v>
      </c>
      <c r="I226" s="104" t="s">
        <v>291</v>
      </c>
      <c r="J226" s="101">
        <f t="shared" si="3"/>
        <v>99.118942731277528</v>
      </c>
      <c r="K226" s="101">
        <v>9080</v>
      </c>
    </row>
    <row r="227" spans="1:11" x14ac:dyDescent="0.25">
      <c r="A227" s="195">
        <v>43388</v>
      </c>
      <c r="B227" s="103" t="s">
        <v>333</v>
      </c>
      <c r="C227" s="101" t="s">
        <v>288</v>
      </c>
      <c r="D227" s="101" t="s">
        <v>299</v>
      </c>
      <c r="E227" s="102">
        <v>120000</v>
      </c>
      <c r="F227" s="105" t="s">
        <v>257</v>
      </c>
      <c r="G227" s="28" t="s">
        <v>290</v>
      </c>
      <c r="H227" s="103" t="s">
        <v>431</v>
      </c>
      <c r="I227" s="104" t="s">
        <v>291</v>
      </c>
      <c r="J227" s="101">
        <f t="shared" si="3"/>
        <v>13.215859030837004</v>
      </c>
      <c r="K227" s="101">
        <v>9080</v>
      </c>
    </row>
    <row r="228" spans="1:11" x14ac:dyDescent="0.25">
      <c r="A228" s="195">
        <v>43388</v>
      </c>
      <c r="B228" s="103" t="s">
        <v>334</v>
      </c>
      <c r="C228" s="101" t="s">
        <v>288</v>
      </c>
      <c r="D228" s="101" t="s">
        <v>299</v>
      </c>
      <c r="E228" s="102">
        <v>50000</v>
      </c>
      <c r="F228" s="105" t="s">
        <v>257</v>
      </c>
      <c r="G228" s="28" t="s">
        <v>290</v>
      </c>
      <c r="H228" s="103" t="s">
        <v>432</v>
      </c>
      <c r="I228" s="104" t="s">
        <v>291</v>
      </c>
      <c r="J228" s="101">
        <f t="shared" si="3"/>
        <v>5.5066079295154182</v>
      </c>
      <c r="K228" s="101">
        <v>9080</v>
      </c>
    </row>
    <row r="229" spans="1:11" x14ac:dyDescent="0.25">
      <c r="A229" s="195">
        <v>43388</v>
      </c>
      <c r="B229" s="103" t="s">
        <v>338</v>
      </c>
      <c r="C229" s="101" t="s">
        <v>288</v>
      </c>
      <c r="D229" s="101" t="s">
        <v>299</v>
      </c>
      <c r="E229" s="102">
        <v>10000</v>
      </c>
      <c r="F229" s="104" t="s">
        <v>44</v>
      </c>
      <c r="G229" s="28" t="s">
        <v>290</v>
      </c>
      <c r="H229" s="103" t="s">
        <v>122</v>
      </c>
      <c r="I229" s="104" t="s">
        <v>291</v>
      </c>
      <c r="J229" s="101">
        <f t="shared" si="3"/>
        <v>1.1013215859030836</v>
      </c>
      <c r="K229" s="101">
        <v>9080</v>
      </c>
    </row>
    <row r="230" spans="1:11" x14ac:dyDescent="0.25">
      <c r="A230" s="195">
        <v>43388</v>
      </c>
      <c r="B230" s="101" t="s">
        <v>320</v>
      </c>
      <c r="C230" s="101" t="s">
        <v>288</v>
      </c>
      <c r="D230" s="101" t="s">
        <v>289</v>
      </c>
      <c r="E230" s="102">
        <v>27000</v>
      </c>
      <c r="F230" s="104" t="s">
        <v>29</v>
      </c>
      <c r="G230" s="28" t="s">
        <v>290</v>
      </c>
      <c r="H230" s="103" t="s">
        <v>126</v>
      </c>
      <c r="I230" s="104" t="s">
        <v>291</v>
      </c>
      <c r="J230" s="101">
        <f t="shared" si="3"/>
        <v>2.9735682819383258</v>
      </c>
      <c r="K230" s="101">
        <v>9080</v>
      </c>
    </row>
    <row r="231" spans="1:11" x14ac:dyDescent="0.25">
      <c r="A231" s="195">
        <v>43388</v>
      </c>
      <c r="B231" s="101" t="s">
        <v>314</v>
      </c>
      <c r="C231" s="101" t="s">
        <v>288</v>
      </c>
      <c r="D231" s="101" t="s">
        <v>289</v>
      </c>
      <c r="E231" s="102">
        <v>25000</v>
      </c>
      <c r="F231" s="104" t="s">
        <v>34</v>
      </c>
      <c r="G231" s="28" t="s">
        <v>290</v>
      </c>
      <c r="H231" s="103" t="s">
        <v>124</v>
      </c>
      <c r="I231" s="104" t="s">
        <v>291</v>
      </c>
      <c r="J231" s="101">
        <f t="shared" si="3"/>
        <v>2.7533039647577091</v>
      </c>
      <c r="K231" s="101">
        <v>9080</v>
      </c>
    </row>
    <row r="232" spans="1:11" x14ac:dyDescent="0.25">
      <c r="A232" s="112">
        <v>43388</v>
      </c>
      <c r="B232" s="101" t="s">
        <v>344</v>
      </c>
      <c r="C232" s="101" t="s">
        <v>292</v>
      </c>
      <c r="D232" s="101" t="s">
        <v>289</v>
      </c>
      <c r="E232" s="102">
        <v>80000</v>
      </c>
      <c r="F232" s="104" t="s">
        <v>30</v>
      </c>
      <c r="G232" s="28" t="s">
        <v>290</v>
      </c>
      <c r="H232" s="103" t="s">
        <v>465</v>
      </c>
      <c r="I232" s="104" t="s">
        <v>291</v>
      </c>
      <c r="J232" s="101">
        <f t="shared" si="3"/>
        <v>8.8105726872246688</v>
      </c>
      <c r="K232" s="101">
        <v>9080</v>
      </c>
    </row>
    <row r="233" spans="1:11" x14ac:dyDescent="0.25">
      <c r="A233" s="112">
        <v>43388</v>
      </c>
      <c r="B233" s="101" t="s">
        <v>348</v>
      </c>
      <c r="C233" s="101" t="s">
        <v>292</v>
      </c>
      <c r="D233" s="101" t="s">
        <v>289</v>
      </c>
      <c r="E233" s="102">
        <v>300000</v>
      </c>
      <c r="F233" s="104" t="s">
        <v>30</v>
      </c>
      <c r="G233" s="28" t="s">
        <v>290</v>
      </c>
      <c r="H233" s="103" t="s">
        <v>462</v>
      </c>
      <c r="I233" s="104" t="s">
        <v>291</v>
      </c>
      <c r="J233" s="101">
        <f t="shared" si="3"/>
        <v>33.039647577092509</v>
      </c>
      <c r="K233" s="101">
        <v>9080</v>
      </c>
    </row>
    <row r="234" spans="1:11" x14ac:dyDescent="0.25">
      <c r="A234" s="112">
        <v>43388</v>
      </c>
      <c r="B234" s="101" t="s">
        <v>350</v>
      </c>
      <c r="C234" s="101" t="s">
        <v>293</v>
      </c>
      <c r="D234" s="101" t="s">
        <v>289</v>
      </c>
      <c r="E234" s="102">
        <v>10000</v>
      </c>
      <c r="F234" s="104" t="s">
        <v>30</v>
      </c>
      <c r="G234" s="28" t="s">
        <v>290</v>
      </c>
      <c r="H234" s="103" t="s">
        <v>174</v>
      </c>
      <c r="I234" s="104" t="s">
        <v>291</v>
      </c>
      <c r="J234" s="101">
        <f t="shared" si="3"/>
        <v>1.1013215859030836</v>
      </c>
      <c r="K234" s="101">
        <v>9080</v>
      </c>
    </row>
    <row r="235" spans="1:11" x14ac:dyDescent="0.25">
      <c r="A235" s="112">
        <v>43388</v>
      </c>
      <c r="B235" s="101" t="s">
        <v>351</v>
      </c>
      <c r="C235" s="101" t="s">
        <v>288</v>
      </c>
      <c r="D235" s="101" t="s">
        <v>289</v>
      </c>
      <c r="E235" s="102">
        <v>5000</v>
      </c>
      <c r="F235" s="104" t="s">
        <v>30</v>
      </c>
      <c r="G235" s="28" t="s">
        <v>290</v>
      </c>
      <c r="H235" s="103" t="s">
        <v>174</v>
      </c>
      <c r="I235" s="104" t="s">
        <v>291</v>
      </c>
      <c r="J235" s="101">
        <f t="shared" si="3"/>
        <v>0.5506607929515418</v>
      </c>
      <c r="K235" s="101">
        <v>9080</v>
      </c>
    </row>
    <row r="236" spans="1:11" x14ac:dyDescent="0.25">
      <c r="A236" s="195">
        <v>43388</v>
      </c>
      <c r="B236" s="101" t="s">
        <v>311</v>
      </c>
      <c r="C236" s="101" t="s">
        <v>288</v>
      </c>
      <c r="D236" s="101" t="s">
        <v>305</v>
      </c>
      <c r="E236" s="111">
        <v>11000</v>
      </c>
      <c r="F236" s="105" t="s">
        <v>38</v>
      </c>
      <c r="G236" s="28" t="s">
        <v>290</v>
      </c>
      <c r="H236" s="103" t="s">
        <v>106</v>
      </c>
      <c r="I236" s="104" t="s">
        <v>291</v>
      </c>
      <c r="J236" s="101">
        <f t="shared" si="3"/>
        <v>1.2114537444933922</v>
      </c>
      <c r="K236" s="101">
        <v>9080</v>
      </c>
    </row>
    <row r="237" spans="1:11" x14ac:dyDescent="0.25">
      <c r="A237" s="112">
        <v>43388</v>
      </c>
      <c r="B237" s="103" t="s">
        <v>265</v>
      </c>
      <c r="C237" s="103" t="s">
        <v>288</v>
      </c>
      <c r="D237" s="101" t="s">
        <v>297</v>
      </c>
      <c r="E237" s="108">
        <v>70000</v>
      </c>
      <c r="F237" s="104" t="s">
        <v>32</v>
      </c>
      <c r="G237" s="28" t="s">
        <v>290</v>
      </c>
      <c r="H237" s="103" t="s">
        <v>167</v>
      </c>
      <c r="I237" s="104" t="s">
        <v>291</v>
      </c>
      <c r="J237" s="101">
        <f t="shared" si="3"/>
        <v>7.7092511013215859</v>
      </c>
      <c r="K237" s="101">
        <v>9080</v>
      </c>
    </row>
    <row r="238" spans="1:11" x14ac:dyDescent="0.25">
      <c r="A238" s="112">
        <v>43388</v>
      </c>
      <c r="B238" s="103" t="s">
        <v>274</v>
      </c>
      <c r="C238" s="101" t="s">
        <v>296</v>
      </c>
      <c r="D238" s="101" t="s">
        <v>297</v>
      </c>
      <c r="E238" s="108">
        <v>46000</v>
      </c>
      <c r="F238" s="104" t="s">
        <v>32</v>
      </c>
      <c r="G238" s="28" t="s">
        <v>290</v>
      </c>
      <c r="H238" s="103" t="s">
        <v>170</v>
      </c>
      <c r="I238" s="104" t="s">
        <v>291</v>
      </c>
      <c r="J238" s="101">
        <f t="shared" si="3"/>
        <v>5.0660792951541849</v>
      </c>
      <c r="K238" s="101">
        <v>9080</v>
      </c>
    </row>
    <row r="239" spans="1:11" x14ac:dyDescent="0.25">
      <c r="A239" s="112">
        <v>43388</v>
      </c>
      <c r="B239" s="103" t="s">
        <v>307</v>
      </c>
      <c r="C239" s="103" t="s">
        <v>288</v>
      </c>
      <c r="D239" s="101" t="s">
        <v>297</v>
      </c>
      <c r="E239" s="110">
        <v>175000</v>
      </c>
      <c r="F239" s="104" t="s">
        <v>32</v>
      </c>
      <c r="G239" s="28" t="s">
        <v>290</v>
      </c>
      <c r="H239" s="103" t="s">
        <v>171</v>
      </c>
      <c r="I239" s="104" t="s">
        <v>291</v>
      </c>
      <c r="J239" s="101">
        <f t="shared" si="3"/>
        <v>19.273127753303964</v>
      </c>
      <c r="K239" s="101">
        <v>9080</v>
      </c>
    </row>
    <row r="240" spans="1:11" x14ac:dyDescent="0.25">
      <c r="A240" s="112">
        <v>43388</v>
      </c>
      <c r="B240" s="103" t="s">
        <v>268</v>
      </c>
      <c r="C240" s="101" t="s">
        <v>296</v>
      </c>
      <c r="D240" s="101" t="s">
        <v>297</v>
      </c>
      <c r="E240" s="110">
        <v>12000</v>
      </c>
      <c r="F240" s="104" t="s">
        <v>32</v>
      </c>
      <c r="G240" s="28" t="s">
        <v>290</v>
      </c>
      <c r="H240" s="103" t="s">
        <v>176</v>
      </c>
      <c r="I240" s="104" t="s">
        <v>291</v>
      </c>
      <c r="J240" s="101">
        <f t="shared" si="3"/>
        <v>1.3215859030837005</v>
      </c>
      <c r="K240" s="101">
        <v>9080</v>
      </c>
    </row>
    <row r="241" spans="1:11" x14ac:dyDescent="0.25">
      <c r="A241" s="112">
        <v>43388</v>
      </c>
      <c r="B241" s="103" t="s">
        <v>273</v>
      </c>
      <c r="C241" s="101" t="s">
        <v>296</v>
      </c>
      <c r="D241" s="101" t="s">
        <v>297</v>
      </c>
      <c r="E241" s="110">
        <v>34000</v>
      </c>
      <c r="F241" s="104" t="s">
        <v>32</v>
      </c>
      <c r="G241" s="28" t="s">
        <v>290</v>
      </c>
      <c r="H241" s="103" t="s">
        <v>178</v>
      </c>
      <c r="I241" s="104" t="s">
        <v>291</v>
      </c>
      <c r="J241" s="101">
        <f t="shared" si="3"/>
        <v>3.7444933920704844</v>
      </c>
      <c r="K241" s="101">
        <v>9080</v>
      </c>
    </row>
    <row r="242" spans="1:11" x14ac:dyDescent="0.25">
      <c r="A242" s="195">
        <v>43389</v>
      </c>
      <c r="B242" s="103" t="s">
        <v>335</v>
      </c>
      <c r="C242" s="101" t="s">
        <v>288</v>
      </c>
      <c r="D242" s="101" t="s">
        <v>299</v>
      </c>
      <c r="E242" s="102">
        <v>35000</v>
      </c>
      <c r="F242" s="105" t="s">
        <v>257</v>
      </c>
      <c r="G242" s="28" t="s">
        <v>290</v>
      </c>
      <c r="H242" s="103" t="s">
        <v>433</v>
      </c>
      <c r="I242" s="104" t="s">
        <v>291</v>
      </c>
      <c r="J242" s="101">
        <f t="shared" si="3"/>
        <v>3.8546255506607929</v>
      </c>
      <c r="K242" s="101">
        <v>9080</v>
      </c>
    </row>
    <row r="243" spans="1:11" x14ac:dyDescent="0.25">
      <c r="A243" s="195">
        <v>43389</v>
      </c>
      <c r="B243" s="103" t="s">
        <v>338</v>
      </c>
      <c r="C243" s="101" t="s">
        <v>288</v>
      </c>
      <c r="D243" s="101" t="s">
        <v>299</v>
      </c>
      <c r="E243" s="102">
        <v>10000</v>
      </c>
      <c r="F243" s="104" t="s">
        <v>44</v>
      </c>
      <c r="G243" s="28" t="s">
        <v>290</v>
      </c>
      <c r="H243" s="103" t="s">
        <v>175</v>
      </c>
      <c r="I243" s="104" t="s">
        <v>291</v>
      </c>
      <c r="J243" s="101">
        <f t="shared" si="3"/>
        <v>1.1013215859030836</v>
      </c>
      <c r="K243" s="101">
        <v>9080</v>
      </c>
    </row>
    <row r="244" spans="1:11" x14ac:dyDescent="0.25">
      <c r="A244" s="195">
        <v>43389</v>
      </c>
      <c r="B244" s="101" t="s">
        <v>441</v>
      </c>
      <c r="C244" s="101" t="s">
        <v>288</v>
      </c>
      <c r="D244" s="101" t="s">
        <v>289</v>
      </c>
      <c r="E244" s="102">
        <v>19000</v>
      </c>
      <c r="F244" s="104" t="s">
        <v>36</v>
      </c>
      <c r="G244" s="28" t="s">
        <v>290</v>
      </c>
      <c r="H244" s="103" t="s">
        <v>440</v>
      </c>
      <c r="I244" s="104" t="s">
        <v>291</v>
      </c>
      <c r="J244" s="101">
        <f t="shared" si="3"/>
        <v>2.0925110132158591</v>
      </c>
      <c r="K244" s="101">
        <v>9080</v>
      </c>
    </row>
    <row r="245" spans="1:11" x14ac:dyDescent="0.25">
      <c r="A245" s="195">
        <v>43389</v>
      </c>
      <c r="B245" s="101" t="s">
        <v>320</v>
      </c>
      <c r="C245" s="101" t="s">
        <v>288</v>
      </c>
      <c r="D245" s="101" t="s">
        <v>289</v>
      </c>
      <c r="E245" s="102">
        <v>27000</v>
      </c>
      <c r="F245" s="104" t="s">
        <v>29</v>
      </c>
      <c r="G245" s="28" t="s">
        <v>290</v>
      </c>
      <c r="H245" s="103" t="s">
        <v>179</v>
      </c>
      <c r="I245" s="104" t="s">
        <v>291</v>
      </c>
      <c r="J245" s="101">
        <f t="shared" si="3"/>
        <v>2.9735682819383258</v>
      </c>
      <c r="K245" s="101">
        <v>9080</v>
      </c>
    </row>
    <row r="246" spans="1:11" x14ac:dyDescent="0.25">
      <c r="A246" s="195">
        <v>43389</v>
      </c>
      <c r="B246" s="101" t="s">
        <v>314</v>
      </c>
      <c r="C246" s="101" t="s">
        <v>288</v>
      </c>
      <c r="D246" s="101" t="s">
        <v>289</v>
      </c>
      <c r="E246" s="102">
        <v>25000</v>
      </c>
      <c r="F246" s="104" t="s">
        <v>34</v>
      </c>
      <c r="G246" s="28" t="s">
        <v>290</v>
      </c>
      <c r="H246" s="103" t="s">
        <v>173</v>
      </c>
      <c r="I246" s="104" t="s">
        <v>291</v>
      </c>
      <c r="J246" s="101">
        <f t="shared" si="3"/>
        <v>2.7533039647577091</v>
      </c>
      <c r="K246" s="101">
        <v>9080</v>
      </c>
    </row>
    <row r="247" spans="1:11" x14ac:dyDescent="0.25">
      <c r="A247" s="197">
        <v>43389</v>
      </c>
      <c r="B247" s="101" t="s">
        <v>344</v>
      </c>
      <c r="C247" s="101" t="s">
        <v>292</v>
      </c>
      <c r="D247" s="101" t="s">
        <v>289</v>
      </c>
      <c r="E247" s="102">
        <v>80000</v>
      </c>
      <c r="F247" s="104" t="s">
        <v>30</v>
      </c>
      <c r="G247" s="28" t="s">
        <v>290</v>
      </c>
      <c r="H247" s="103" t="s">
        <v>174</v>
      </c>
      <c r="I247" s="104" t="s">
        <v>291</v>
      </c>
      <c r="J247" s="101">
        <f t="shared" si="3"/>
        <v>8.8105726872246688</v>
      </c>
      <c r="K247" s="101">
        <v>9080</v>
      </c>
    </row>
    <row r="248" spans="1:11" x14ac:dyDescent="0.25">
      <c r="A248" s="195">
        <v>43389</v>
      </c>
      <c r="B248" s="101" t="s">
        <v>311</v>
      </c>
      <c r="C248" s="101" t="s">
        <v>288</v>
      </c>
      <c r="D248" s="101" t="s">
        <v>305</v>
      </c>
      <c r="E248" s="111">
        <v>11000</v>
      </c>
      <c r="F248" s="105" t="s">
        <v>38</v>
      </c>
      <c r="G248" s="28" t="s">
        <v>290</v>
      </c>
      <c r="H248" s="103" t="s">
        <v>106</v>
      </c>
      <c r="I248" s="104" t="s">
        <v>291</v>
      </c>
      <c r="J248" s="101">
        <f t="shared" si="3"/>
        <v>1.2114537444933922</v>
      </c>
      <c r="K248" s="101">
        <v>9080</v>
      </c>
    </row>
    <row r="249" spans="1:11" x14ac:dyDescent="0.25">
      <c r="A249" s="195">
        <v>43389</v>
      </c>
      <c r="B249" s="101" t="s">
        <v>476</v>
      </c>
      <c r="C249" s="101" t="s">
        <v>292</v>
      </c>
      <c r="D249" s="101" t="s">
        <v>299</v>
      </c>
      <c r="E249" s="102">
        <v>300000</v>
      </c>
      <c r="F249" s="104" t="s">
        <v>397</v>
      </c>
      <c r="G249" s="28" t="s">
        <v>290</v>
      </c>
      <c r="H249" s="103" t="s">
        <v>494</v>
      </c>
      <c r="I249" s="104" t="s">
        <v>291</v>
      </c>
      <c r="J249" s="101">
        <f t="shared" si="3"/>
        <v>33.039647577092509</v>
      </c>
      <c r="K249" s="101">
        <v>9080</v>
      </c>
    </row>
    <row r="250" spans="1:11" x14ac:dyDescent="0.25">
      <c r="A250" s="195">
        <v>43389</v>
      </c>
      <c r="B250" s="101" t="s">
        <v>382</v>
      </c>
      <c r="C250" s="101" t="s">
        <v>292</v>
      </c>
      <c r="D250" s="101" t="s">
        <v>299</v>
      </c>
      <c r="E250" s="102">
        <v>80000</v>
      </c>
      <c r="F250" s="104" t="s">
        <v>397</v>
      </c>
      <c r="G250" s="28" t="s">
        <v>290</v>
      </c>
      <c r="H250" s="103" t="s">
        <v>166</v>
      </c>
      <c r="I250" s="104" t="s">
        <v>291</v>
      </c>
      <c r="J250" s="101">
        <f t="shared" si="3"/>
        <v>8.8105726872246688</v>
      </c>
      <c r="K250" s="101">
        <v>9080</v>
      </c>
    </row>
    <row r="251" spans="1:11" x14ac:dyDescent="0.25">
      <c r="A251" s="195">
        <v>43389</v>
      </c>
      <c r="B251" s="101" t="s">
        <v>306</v>
      </c>
      <c r="C251" s="101" t="s">
        <v>292</v>
      </c>
      <c r="D251" s="101" t="s">
        <v>299</v>
      </c>
      <c r="E251" s="102">
        <v>80000</v>
      </c>
      <c r="F251" s="104" t="s">
        <v>397</v>
      </c>
      <c r="G251" s="28" t="s">
        <v>290</v>
      </c>
      <c r="H251" s="103" t="s">
        <v>166</v>
      </c>
      <c r="I251" s="104" t="s">
        <v>291</v>
      </c>
      <c r="J251" s="101">
        <f t="shared" si="3"/>
        <v>8.8105726872246688</v>
      </c>
      <c r="K251" s="101">
        <v>9080</v>
      </c>
    </row>
    <row r="252" spans="1:11" x14ac:dyDescent="0.25">
      <c r="A252" s="339">
        <v>43389</v>
      </c>
      <c r="B252" s="312" t="s">
        <v>383</v>
      </c>
      <c r="C252" s="312" t="s">
        <v>288</v>
      </c>
      <c r="D252" s="312" t="s">
        <v>299</v>
      </c>
      <c r="E252" s="313">
        <v>300000</v>
      </c>
      <c r="F252" s="314" t="s">
        <v>397</v>
      </c>
      <c r="G252" s="315" t="s">
        <v>290</v>
      </c>
      <c r="H252" s="340" t="s">
        <v>162</v>
      </c>
      <c r="I252" s="314" t="s">
        <v>291</v>
      </c>
      <c r="J252" s="312">
        <f t="shared" si="3"/>
        <v>33.039647577092509</v>
      </c>
      <c r="K252" s="312">
        <v>9080</v>
      </c>
    </row>
    <row r="253" spans="1:11" x14ac:dyDescent="0.25">
      <c r="A253" s="195">
        <v>43389</v>
      </c>
      <c r="B253" s="101" t="s">
        <v>490</v>
      </c>
      <c r="C253" s="101" t="s">
        <v>295</v>
      </c>
      <c r="D253" s="101" t="s">
        <v>299</v>
      </c>
      <c r="E253" s="102">
        <v>258000</v>
      </c>
      <c r="F253" s="104" t="s">
        <v>397</v>
      </c>
      <c r="G253" s="28" t="s">
        <v>290</v>
      </c>
      <c r="H253" s="103" t="s">
        <v>162</v>
      </c>
      <c r="I253" s="104" t="s">
        <v>291</v>
      </c>
      <c r="J253" s="101">
        <f t="shared" si="3"/>
        <v>28.41409691629956</v>
      </c>
      <c r="K253" s="101">
        <v>9080</v>
      </c>
    </row>
    <row r="254" spans="1:11" x14ac:dyDescent="0.25">
      <c r="A254" s="195">
        <v>43389</v>
      </c>
      <c r="B254" s="101" t="s">
        <v>490</v>
      </c>
      <c r="C254" s="101" t="s">
        <v>295</v>
      </c>
      <c r="D254" s="101" t="s">
        <v>299</v>
      </c>
      <c r="E254" s="102">
        <v>300000</v>
      </c>
      <c r="F254" s="104" t="s">
        <v>397</v>
      </c>
      <c r="G254" s="28" t="s">
        <v>290</v>
      </c>
      <c r="H254" s="103" t="s">
        <v>162</v>
      </c>
      <c r="I254" s="104" t="s">
        <v>291</v>
      </c>
      <c r="J254" s="101">
        <f t="shared" si="3"/>
        <v>33.039647577092509</v>
      </c>
      <c r="K254" s="101">
        <v>9080</v>
      </c>
    </row>
    <row r="255" spans="1:11" x14ac:dyDescent="0.25">
      <c r="A255" s="195">
        <v>43389</v>
      </c>
      <c r="B255" s="101" t="s">
        <v>490</v>
      </c>
      <c r="C255" s="101" t="s">
        <v>295</v>
      </c>
      <c r="D255" s="101" t="s">
        <v>299</v>
      </c>
      <c r="E255" s="102">
        <v>500000</v>
      </c>
      <c r="F255" s="104" t="s">
        <v>397</v>
      </c>
      <c r="G255" s="28" t="s">
        <v>290</v>
      </c>
      <c r="H255" s="103" t="s">
        <v>166</v>
      </c>
      <c r="I255" s="104" t="s">
        <v>291</v>
      </c>
      <c r="J255" s="101">
        <f t="shared" si="3"/>
        <v>55.066079295154182</v>
      </c>
      <c r="K255" s="101">
        <v>9080</v>
      </c>
    </row>
    <row r="256" spans="1:11" x14ac:dyDescent="0.25">
      <c r="A256" s="195">
        <v>43390</v>
      </c>
      <c r="B256" s="103" t="s">
        <v>338</v>
      </c>
      <c r="C256" s="101" t="s">
        <v>288</v>
      </c>
      <c r="D256" s="101" t="s">
        <v>299</v>
      </c>
      <c r="E256" s="102">
        <v>10000</v>
      </c>
      <c r="F256" s="104" t="s">
        <v>44</v>
      </c>
      <c r="G256" s="28" t="s">
        <v>290</v>
      </c>
      <c r="H256" s="103" t="s">
        <v>175</v>
      </c>
      <c r="I256" s="104" t="s">
        <v>291</v>
      </c>
      <c r="J256" s="101">
        <f t="shared" si="3"/>
        <v>1.1013215859030836</v>
      </c>
      <c r="K256" s="101">
        <v>9080</v>
      </c>
    </row>
    <row r="257" spans="1:11" x14ac:dyDescent="0.25">
      <c r="A257" s="195">
        <v>43390</v>
      </c>
      <c r="B257" s="101" t="s">
        <v>441</v>
      </c>
      <c r="C257" s="101" t="s">
        <v>288</v>
      </c>
      <c r="D257" s="101" t="s">
        <v>289</v>
      </c>
      <c r="E257" s="102">
        <v>19000</v>
      </c>
      <c r="F257" s="104" t="s">
        <v>36</v>
      </c>
      <c r="G257" s="28" t="s">
        <v>290</v>
      </c>
      <c r="H257" s="103" t="s">
        <v>440</v>
      </c>
      <c r="I257" s="104" t="s">
        <v>291</v>
      </c>
      <c r="J257" s="101">
        <f t="shared" si="3"/>
        <v>2.0925110132158591</v>
      </c>
      <c r="K257" s="101">
        <v>9080</v>
      </c>
    </row>
    <row r="258" spans="1:11" x14ac:dyDescent="0.25">
      <c r="A258" s="195">
        <v>43390</v>
      </c>
      <c r="B258" s="101" t="s">
        <v>320</v>
      </c>
      <c r="C258" s="101" t="s">
        <v>288</v>
      </c>
      <c r="D258" s="101" t="s">
        <v>289</v>
      </c>
      <c r="E258" s="102">
        <v>27000</v>
      </c>
      <c r="F258" s="104" t="s">
        <v>29</v>
      </c>
      <c r="G258" s="28" t="s">
        <v>290</v>
      </c>
      <c r="H258" s="103" t="s">
        <v>179</v>
      </c>
      <c r="I258" s="104" t="s">
        <v>291</v>
      </c>
      <c r="J258" s="101">
        <f t="shared" si="3"/>
        <v>2.9735682819383258</v>
      </c>
      <c r="K258" s="101">
        <v>9080</v>
      </c>
    </row>
    <row r="259" spans="1:11" x14ac:dyDescent="0.25">
      <c r="A259" s="195">
        <v>43390</v>
      </c>
      <c r="B259" s="101" t="s">
        <v>314</v>
      </c>
      <c r="C259" s="101" t="s">
        <v>288</v>
      </c>
      <c r="D259" s="101" t="s">
        <v>289</v>
      </c>
      <c r="E259" s="102">
        <v>25000</v>
      </c>
      <c r="F259" s="104" t="s">
        <v>34</v>
      </c>
      <c r="G259" s="28" t="s">
        <v>290</v>
      </c>
      <c r="H259" s="103" t="s">
        <v>173</v>
      </c>
      <c r="I259" s="104" t="s">
        <v>291</v>
      </c>
      <c r="J259" s="101">
        <f t="shared" si="3"/>
        <v>2.7533039647577091</v>
      </c>
      <c r="K259" s="101">
        <v>9080</v>
      </c>
    </row>
    <row r="260" spans="1:11" x14ac:dyDescent="0.25">
      <c r="A260" s="195">
        <v>43390</v>
      </c>
      <c r="B260" s="101" t="s">
        <v>384</v>
      </c>
      <c r="C260" s="101" t="s">
        <v>288</v>
      </c>
      <c r="D260" s="101" t="s">
        <v>299</v>
      </c>
      <c r="E260" s="102">
        <v>15000</v>
      </c>
      <c r="F260" s="104" t="s">
        <v>397</v>
      </c>
      <c r="G260" s="28" t="s">
        <v>290</v>
      </c>
      <c r="H260" s="103" t="s">
        <v>182</v>
      </c>
      <c r="I260" s="104" t="s">
        <v>291</v>
      </c>
      <c r="J260" s="101">
        <f t="shared" ref="J260:J324" si="4">E260/9080</f>
        <v>1.6519823788546255</v>
      </c>
      <c r="K260" s="101">
        <v>9080</v>
      </c>
    </row>
    <row r="261" spans="1:11" x14ac:dyDescent="0.25">
      <c r="A261" s="197">
        <v>43390</v>
      </c>
      <c r="B261" s="101" t="s">
        <v>572</v>
      </c>
      <c r="C261" s="101" t="s">
        <v>551</v>
      </c>
      <c r="D261" s="101" t="s">
        <v>302</v>
      </c>
      <c r="E261" s="102">
        <v>291200</v>
      </c>
      <c r="F261" s="104" t="s">
        <v>303</v>
      </c>
      <c r="G261" s="28" t="s">
        <v>290</v>
      </c>
      <c r="H261" s="103" t="s">
        <v>547</v>
      </c>
      <c r="I261" s="104" t="s">
        <v>291</v>
      </c>
      <c r="J261" s="101">
        <f t="shared" si="4"/>
        <v>32.070484581497794</v>
      </c>
      <c r="K261" s="101">
        <v>9080</v>
      </c>
    </row>
    <row r="262" spans="1:11" x14ac:dyDescent="0.25">
      <c r="A262" s="195">
        <v>43391</v>
      </c>
      <c r="B262" s="101" t="s">
        <v>384</v>
      </c>
      <c r="C262" s="101" t="s">
        <v>288</v>
      </c>
      <c r="D262" s="101" t="s">
        <v>299</v>
      </c>
      <c r="E262" s="102">
        <v>13000</v>
      </c>
      <c r="F262" s="104" t="s">
        <v>397</v>
      </c>
      <c r="G262" s="28" t="s">
        <v>290</v>
      </c>
      <c r="H262" s="103" t="s">
        <v>182</v>
      </c>
      <c r="I262" s="104" t="s">
        <v>291</v>
      </c>
      <c r="J262" s="101">
        <f t="shared" si="4"/>
        <v>1.4317180616740088</v>
      </c>
      <c r="K262" s="101">
        <v>9080</v>
      </c>
    </row>
    <row r="263" spans="1:11" x14ac:dyDescent="0.25">
      <c r="A263" s="112">
        <v>43391</v>
      </c>
      <c r="B263" s="28" t="s">
        <v>554</v>
      </c>
      <c r="C263" s="103" t="s">
        <v>566</v>
      </c>
      <c r="D263" s="109" t="s">
        <v>297</v>
      </c>
      <c r="E263" s="108">
        <v>33900</v>
      </c>
      <c r="F263" s="104" t="s">
        <v>568</v>
      </c>
      <c r="G263" s="28" t="s">
        <v>290</v>
      </c>
      <c r="H263" s="101" t="s">
        <v>440</v>
      </c>
      <c r="I263" s="104" t="s">
        <v>291</v>
      </c>
      <c r="J263" s="101">
        <f t="shared" si="4"/>
        <v>3.7334801762114536</v>
      </c>
      <c r="K263" s="101">
        <v>9080</v>
      </c>
    </row>
    <row r="264" spans="1:11" x14ac:dyDescent="0.25">
      <c r="A264" s="112">
        <v>43391</v>
      </c>
      <c r="B264" s="28" t="s">
        <v>556</v>
      </c>
      <c r="C264" s="103" t="s">
        <v>566</v>
      </c>
      <c r="D264" s="109" t="s">
        <v>297</v>
      </c>
      <c r="E264" s="200">
        <v>22600</v>
      </c>
      <c r="F264" s="104" t="s">
        <v>568</v>
      </c>
      <c r="G264" s="28" t="s">
        <v>290</v>
      </c>
      <c r="H264" s="101" t="s">
        <v>440</v>
      </c>
      <c r="I264" s="104" t="s">
        <v>291</v>
      </c>
      <c r="J264" s="101">
        <f t="shared" si="4"/>
        <v>2.4889867841409692</v>
      </c>
      <c r="K264" s="101">
        <v>9080</v>
      </c>
    </row>
    <row r="265" spans="1:11" x14ac:dyDescent="0.25">
      <c r="A265" s="197">
        <v>43392</v>
      </c>
      <c r="B265" s="101" t="s">
        <v>399</v>
      </c>
      <c r="C265" s="101" t="s">
        <v>288</v>
      </c>
      <c r="D265" s="101" t="s">
        <v>299</v>
      </c>
      <c r="E265" s="102">
        <v>750000</v>
      </c>
      <c r="F265" s="104" t="s">
        <v>303</v>
      </c>
      <c r="G265" s="28" t="s">
        <v>290</v>
      </c>
      <c r="H265" s="103" t="s">
        <v>527</v>
      </c>
      <c r="I265" s="104" t="s">
        <v>291</v>
      </c>
      <c r="J265" s="101">
        <f t="shared" si="4"/>
        <v>82.59911894273128</v>
      </c>
      <c r="K265" s="101">
        <v>9080</v>
      </c>
    </row>
    <row r="266" spans="1:11" x14ac:dyDescent="0.25">
      <c r="A266" s="195">
        <v>43395</v>
      </c>
      <c r="B266" s="103" t="s">
        <v>338</v>
      </c>
      <c r="C266" s="101" t="s">
        <v>288</v>
      </c>
      <c r="D266" s="101" t="s">
        <v>299</v>
      </c>
      <c r="E266" s="102">
        <v>10000</v>
      </c>
      <c r="F266" s="104" t="s">
        <v>44</v>
      </c>
      <c r="G266" s="28" t="s">
        <v>290</v>
      </c>
      <c r="H266" s="103" t="s">
        <v>175</v>
      </c>
      <c r="I266" s="104" t="s">
        <v>291</v>
      </c>
      <c r="J266" s="101">
        <f t="shared" si="4"/>
        <v>1.1013215859030836</v>
      </c>
      <c r="K266" s="101">
        <v>9080</v>
      </c>
    </row>
    <row r="267" spans="1:11" x14ac:dyDescent="0.25">
      <c r="A267" s="195">
        <v>43395</v>
      </c>
      <c r="B267" s="101" t="s">
        <v>441</v>
      </c>
      <c r="C267" s="101" t="s">
        <v>288</v>
      </c>
      <c r="D267" s="101" t="s">
        <v>289</v>
      </c>
      <c r="E267" s="102">
        <v>19000</v>
      </c>
      <c r="F267" s="104" t="s">
        <v>36</v>
      </c>
      <c r="G267" s="28" t="s">
        <v>290</v>
      </c>
      <c r="H267" s="103" t="s">
        <v>440</v>
      </c>
      <c r="I267" s="104" t="s">
        <v>291</v>
      </c>
      <c r="J267" s="101">
        <f t="shared" si="4"/>
        <v>2.0925110132158591</v>
      </c>
      <c r="K267" s="101">
        <v>9080</v>
      </c>
    </row>
    <row r="268" spans="1:11" x14ac:dyDescent="0.25">
      <c r="A268" s="195">
        <v>43395</v>
      </c>
      <c r="B268" s="101" t="s">
        <v>320</v>
      </c>
      <c r="C268" s="101" t="s">
        <v>288</v>
      </c>
      <c r="D268" s="101" t="s">
        <v>289</v>
      </c>
      <c r="E268" s="102">
        <v>27000</v>
      </c>
      <c r="F268" s="104" t="s">
        <v>29</v>
      </c>
      <c r="G268" s="28" t="s">
        <v>290</v>
      </c>
      <c r="H268" s="103" t="s">
        <v>179</v>
      </c>
      <c r="I268" s="104" t="s">
        <v>291</v>
      </c>
      <c r="J268" s="101">
        <f t="shared" si="4"/>
        <v>2.9735682819383258</v>
      </c>
      <c r="K268" s="101">
        <v>9080</v>
      </c>
    </row>
    <row r="269" spans="1:11" x14ac:dyDescent="0.25">
      <c r="A269" s="195">
        <v>43395</v>
      </c>
      <c r="B269" s="101" t="s">
        <v>314</v>
      </c>
      <c r="C269" s="101" t="s">
        <v>288</v>
      </c>
      <c r="D269" s="101" t="s">
        <v>289</v>
      </c>
      <c r="E269" s="102">
        <v>25000</v>
      </c>
      <c r="F269" s="104" t="s">
        <v>34</v>
      </c>
      <c r="G269" s="28" t="s">
        <v>290</v>
      </c>
      <c r="H269" s="103" t="s">
        <v>173</v>
      </c>
      <c r="I269" s="104" t="s">
        <v>291</v>
      </c>
      <c r="J269" s="101">
        <f t="shared" si="4"/>
        <v>2.7533039647577091</v>
      </c>
      <c r="K269" s="101">
        <v>9080</v>
      </c>
    </row>
    <row r="270" spans="1:11" x14ac:dyDescent="0.25">
      <c r="A270" s="195">
        <v>43395</v>
      </c>
      <c r="B270" s="101" t="s">
        <v>385</v>
      </c>
      <c r="C270" s="101" t="s">
        <v>288</v>
      </c>
      <c r="D270" s="101" t="s">
        <v>299</v>
      </c>
      <c r="E270" s="102">
        <v>10000</v>
      </c>
      <c r="F270" s="104" t="s">
        <v>397</v>
      </c>
      <c r="G270" s="28" t="s">
        <v>290</v>
      </c>
      <c r="H270" s="103" t="s">
        <v>182</v>
      </c>
      <c r="I270" s="104" t="s">
        <v>291</v>
      </c>
      <c r="J270" s="101">
        <f t="shared" si="4"/>
        <v>1.1013215859030836</v>
      </c>
      <c r="K270" s="101">
        <v>9080</v>
      </c>
    </row>
    <row r="271" spans="1:11" x14ac:dyDescent="0.25">
      <c r="A271" s="195">
        <v>43395</v>
      </c>
      <c r="B271" s="101" t="s">
        <v>386</v>
      </c>
      <c r="C271" s="101" t="s">
        <v>288</v>
      </c>
      <c r="D271" s="101" t="s">
        <v>299</v>
      </c>
      <c r="E271" s="102">
        <v>30000</v>
      </c>
      <c r="F271" s="104" t="s">
        <v>397</v>
      </c>
      <c r="G271" s="28" t="s">
        <v>290</v>
      </c>
      <c r="H271" s="103" t="s">
        <v>182</v>
      </c>
      <c r="I271" s="104" t="s">
        <v>291</v>
      </c>
      <c r="J271" s="101">
        <f t="shared" si="4"/>
        <v>3.303964757709251</v>
      </c>
      <c r="K271" s="101">
        <v>9080</v>
      </c>
    </row>
    <row r="272" spans="1:11" x14ac:dyDescent="0.25">
      <c r="A272" s="197">
        <v>43395</v>
      </c>
      <c r="B272" s="101" t="s">
        <v>387</v>
      </c>
      <c r="C272" s="101" t="s">
        <v>288</v>
      </c>
      <c r="D272" s="101" t="s">
        <v>299</v>
      </c>
      <c r="E272" s="102">
        <v>60000</v>
      </c>
      <c r="F272" s="104" t="s">
        <v>397</v>
      </c>
      <c r="G272" s="28" t="s">
        <v>290</v>
      </c>
      <c r="H272" s="103" t="s">
        <v>182</v>
      </c>
      <c r="I272" s="104" t="s">
        <v>291</v>
      </c>
      <c r="J272" s="101">
        <f t="shared" si="4"/>
        <v>6.607929515418502</v>
      </c>
      <c r="K272" s="101">
        <v>9080</v>
      </c>
    </row>
    <row r="273" spans="1:13" x14ac:dyDescent="0.25">
      <c r="A273" s="195">
        <v>43395</v>
      </c>
      <c r="B273" s="101" t="s">
        <v>400</v>
      </c>
      <c r="C273" s="101" t="s">
        <v>316</v>
      </c>
      <c r="D273" s="101" t="s">
        <v>302</v>
      </c>
      <c r="E273" s="102">
        <v>200000</v>
      </c>
      <c r="F273" s="104" t="s">
        <v>303</v>
      </c>
      <c r="G273" s="28" t="s">
        <v>290</v>
      </c>
      <c r="H273" s="103" t="s">
        <v>528</v>
      </c>
      <c r="I273" s="104" t="s">
        <v>291</v>
      </c>
      <c r="J273" s="101">
        <f t="shared" si="4"/>
        <v>22.026431718061673</v>
      </c>
      <c r="K273" s="101">
        <v>9080</v>
      </c>
    </row>
    <row r="274" spans="1:13" x14ac:dyDescent="0.25">
      <c r="A274" s="195">
        <v>43395</v>
      </c>
      <c r="B274" s="101" t="s">
        <v>401</v>
      </c>
      <c r="C274" s="101" t="s">
        <v>316</v>
      </c>
      <c r="D274" s="101" t="s">
        <v>302</v>
      </c>
      <c r="E274" s="102">
        <v>800000</v>
      </c>
      <c r="F274" s="104" t="s">
        <v>303</v>
      </c>
      <c r="G274" s="28" t="s">
        <v>290</v>
      </c>
      <c r="H274" s="103" t="s">
        <v>527</v>
      </c>
      <c r="I274" s="104" t="s">
        <v>291</v>
      </c>
      <c r="J274" s="101">
        <f t="shared" si="4"/>
        <v>88.105726872246692</v>
      </c>
      <c r="K274" s="101">
        <v>9080</v>
      </c>
    </row>
    <row r="275" spans="1:13" x14ac:dyDescent="0.25">
      <c r="A275" s="339">
        <v>43395</v>
      </c>
      <c r="B275" s="312" t="s">
        <v>402</v>
      </c>
      <c r="C275" s="340" t="s">
        <v>295</v>
      </c>
      <c r="D275" s="312" t="s">
        <v>717</v>
      </c>
      <c r="E275" s="313">
        <v>100000</v>
      </c>
      <c r="F275" s="314" t="s">
        <v>303</v>
      </c>
      <c r="G275" s="315" t="s">
        <v>290</v>
      </c>
      <c r="H275" s="340" t="s">
        <v>529</v>
      </c>
      <c r="I275" s="314" t="s">
        <v>291</v>
      </c>
      <c r="J275" s="312">
        <f t="shared" si="4"/>
        <v>11.013215859030836</v>
      </c>
      <c r="K275" s="312">
        <v>9080</v>
      </c>
      <c r="M275" t="s">
        <v>186</v>
      </c>
    </row>
    <row r="276" spans="1:13" x14ac:dyDescent="0.25">
      <c r="A276" s="339">
        <v>43395</v>
      </c>
      <c r="B276" s="312" t="s">
        <v>403</v>
      </c>
      <c r="C276" s="340" t="s">
        <v>295</v>
      </c>
      <c r="D276" s="312" t="s">
        <v>717</v>
      </c>
      <c r="E276" s="313">
        <v>350000</v>
      </c>
      <c r="F276" s="314" t="s">
        <v>303</v>
      </c>
      <c r="G276" s="315" t="s">
        <v>290</v>
      </c>
      <c r="H276" s="340" t="s">
        <v>530</v>
      </c>
      <c r="I276" s="314" t="s">
        <v>291</v>
      </c>
      <c r="J276" s="312">
        <f t="shared" si="4"/>
        <v>38.546255506607928</v>
      </c>
      <c r="K276" s="312">
        <v>9080</v>
      </c>
    </row>
    <row r="277" spans="1:13" x14ac:dyDescent="0.25">
      <c r="A277" s="339">
        <v>43395</v>
      </c>
      <c r="B277" s="312" t="s">
        <v>404</v>
      </c>
      <c r="C277" s="340" t="s">
        <v>295</v>
      </c>
      <c r="D277" s="312" t="s">
        <v>717</v>
      </c>
      <c r="E277" s="313">
        <v>350000</v>
      </c>
      <c r="F277" s="314" t="s">
        <v>303</v>
      </c>
      <c r="G277" s="315" t="s">
        <v>290</v>
      </c>
      <c r="H277" s="340" t="s">
        <v>531</v>
      </c>
      <c r="I277" s="314" t="s">
        <v>291</v>
      </c>
      <c r="J277" s="312">
        <f t="shared" si="4"/>
        <v>38.546255506607928</v>
      </c>
      <c r="K277" s="312">
        <v>9080</v>
      </c>
    </row>
    <row r="278" spans="1:13" x14ac:dyDescent="0.25">
      <c r="A278" s="339">
        <v>43395</v>
      </c>
      <c r="B278" s="312" t="s">
        <v>405</v>
      </c>
      <c r="C278" s="340" t="s">
        <v>295</v>
      </c>
      <c r="D278" s="312" t="s">
        <v>717</v>
      </c>
      <c r="E278" s="313">
        <v>500000</v>
      </c>
      <c r="F278" s="314" t="s">
        <v>303</v>
      </c>
      <c r="G278" s="315" t="s">
        <v>290</v>
      </c>
      <c r="H278" s="340" t="s">
        <v>532</v>
      </c>
      <c r="I278" s="314" t="s">
        <v>291</v>
      </c>
      <c r="J278" s="312">
        <f t="shared" si="4"/>
        <v>55.066079295154182</v>
      </c>
      <c r="K278" s="312">
        <v>9080</v>
      </c>
    </row>
    <row r="279" spans="1:13" x14ac:dyDescent="0.25">
      <c r="A279" s="112">
        <v>43395</v>
      </c>
      <c r="B279" s="28" t="s">
        <v>556</v>
      </c>
      <c r="C279" s="103" t="s">
        <v>566</v>
      </c>
      <c r="D279" s="109" t="s">
        <v>297</v>
      </c>
      <c r="E279" s="200">
        <v>22600</v>
      </c>
      <c r="F279" s="104" t="s">
        <v>568</v>
      </c>
      <c r="G279" s="28" t="s">
        <v>290</v>
      </c>
      <c r="H279" s="101" t="s">
        <v>440</v>
      </c>
      <c r="I279" s="104" t="s">
        <v>291</v>
      </c>
      <c r="J279" s="101">
        <f t="shared" si="4"/>
        <v>2.4889867841409692</v>
      </c>
      <c r="K279" s="101">
        <v>9080</v>
      </c>
    </row>
    <row r="280" spans="1:13" x14ac:dyDescent="0.25">
      <c r="A280" s="195">
        <v>43396</v>
      </c>
      <c r="B280" s="103" t="s">
        <v>338</v>
      </c>
      <c r="C280" s="101" t="s">
        <v>288</v>
      </c>
      <c r="D280" s="101" t="s">
        <v>299</v>
      </c>
      <c r="E280" s="102">
        <v>10000</v>
      </c>
      <c r="F280" s="104" t="s">
        <v>44</v>
      </c>
      <c r="G280" s="28" t="s">
        <v>290</v>
      </c>
      <c r="H280" s="103" t="s">
        <v>175</v>
      </c>
      <c r="I280" s="104" t="s">
        <v>291</v>
      </c>
      <c r="J280" s="101">
        <f t="shared" si="4"/>
        <v>1.1013215859030836</v>
      </c>
      <c r="K280" s="101">
        <v>9080</v>
      </c>
    </row>
    <row r="281" spans="1:13" x14ac:dyDescent="0.25">
      <c r="A281" s="195">
        <v>43396</v>
      </c>
      <c r="B281" s="101" t="s">
        <v>314</v>
      </c>
      <c r="C281" s="101" t="s">
        <v>288</v>
      </c>
      <c r="D281" s="101" t="s">
        <v>289</v>
      </c>
      <c r="E281" s="102">
        <v>25000</v>
      </c>
      <c r="F281" s="104" t="s">
        <v>34</v>
      </c>
      <c r="G281" s="28" t="s">
        <v>290</v>
      </c>
      <c r="H281" s="103" t="s">
        <v>173</v>
      </c>
      <c r="I281" s="104" t="s">
        <v>291</v>
      </c>
      <c r="J281" s="101">
        <f t="shared" si="4"/>
        <v>2.7533039647577091</v>
      </c>
      <c r="K281" s="101">
        <v>9080</v>
      </c>
    </row>
    <row r="282" spans="1:13" x14ac:dyDescent="0.25">
      <c r="A282" s="197">
        <v>43396</v>
      </c>
      <c r="B282" s="101" t="s">
        <v>388</v>
      </c>
      <c r="C282" s="101" t="s">
        <v>288</v>
      </c>
      <c r="D282" s="101" t="s">
        <v>299</v>
      </c>
      <c r="E282" s="102">
        <v>60000</v>
      </c>
      <c r="F282" s="104" t="s">
        <v>397</v>
      </c>
      <c r="G282" s="28" t="s">
        <v>290</v>
      </c>
      <c r="H282" s="103" t="s">
        <v>182</v>
      </c>
      <c r="I282" s="104" t="s">
        <v>291</v>
      </c>
      <c r="J282" s="101">
        <f t="shared" si="4"/>
        <v>6.607929515418502</v>
      </c>
      <c r="K282" s="101">
        <v>9080</v>
      </c>
    </row>
    <row r="283" spans="1:13" x14ac:dyDescent="0.25">
      <c r="A283" s="197">
        <v>43396</v>
      </c>
      <c r="B283" s="101" t="s">
        <v>363</v>
      </c>
      <c r="C283" s="101" t="s">
        <v>288</v>
      </c>
      <c r="D283" s="101" t="s">
        <v>299</v>
      </c>
      <c r="E283" s="102">
        <v>80000</v>
      </c>
      <c r="F283" s="104" t="s">
        <v>397</v>
      </c>
      <c r="G283" s="28" t="s">
        <v>290</v>
      </c>
      <c r="H283" s="103" t="s">
        <v>182</v>
      </c>
      <c r="I283" s="104" t="s">
        <v>291</v>
      </c>
      <c r="J283" s="101">
        <f t="shared" si="4"/>
        <v>8.8105726872246688</v>
      </c>
      <c r="K283" s="101">
        <v>9080</v>
      </c>
    </row>
    <row r="284" spans="1:13" x14ac:dyDescent="0.25">
      <c r="A284" s="197">
        <v>43396</v>
      </c>
      <c r="B284" s="101" t="s">
        <v>389</v>
      </c>
      <c r="C284" s="101" t="s">
        <v>288</v>
      </c>
      <c r="D284" s="101" t="s">
        <v>299</v>
      </c>
      <c r="E284" s="102">
        <v>29000</v>
      </c>
      <c r="F284" s="104" t="s">
        <v>397</v>
      </c>
      <c r="G284" s="28" t="s">
        <v>290</v>
      </c>
      <c r="H284" s="103" t="s">
        <v>182</v>
      </c>
      <c r="I284" s="104" t="s">
        <v>291</v>
      </c>
      <c r="J284" s="101">
        <f t="shared" si="4"/>
        <v>3.1938325991189429</v>
      </c>
      <c r="K284" s="101">
        <v>9080</v>
      </c>
    </row>
    <row r="285" spans="1:13" x14ac:dyDescent="0.25">
      <c r="A285" s="339">
        <v>43396</v>
      </c>
      <c r="B285" s="312" t="s">
        <v>390</v>
      </c>
      <c r="C285" s="312" t="s">
        <v>295</v>
      </c>
      <c r="D285" s="312" t="s">
        <v>717</v>
      </c>
      <c r="E285" s="313">
        <v>2200000</v>
      </c>
      <c r="F285" s="314" t="s">
        <v>397</v>
      </c>
      <c r="G285" s="315" t="s">
        <v>290</v>
      </c>
      <c r="H285" s="340" t="s">
        <v>184</v>
      </c>
      <c r="I285" s="314" t="s">
        <v>291</v>
      </c>
      <c r="J285" s="312">
        <f t="shared" si="4"/>
        <v>242.2907488986784</v>
      </c>
      <c r="K285" s="312">
        <v>9080</v>
      </c>
    </row>
    <row r="286" spans="1:13" x14ac:dyDescent="0.25">
      <c r="A286" s="197">
        <v>43396</v>
      </c>
      <c r="B286" s="101" t="s">
        <v>391</v>
      </c>
      <c r="C286" s="101" t="s">
        <v>288</v>
      </c>
      <c r="D286" s="101" t="s">
        <v>299</v>
      </c>
      <c r="E286" s="102">
        <v>200000</v>
      </c>
      <c r="F286" s="104" t="s">
        <v>397</v>
      </c>
      <c r="G286" s="28" t="s">
        <v>290</v>
      </c>
      <c r="H286" s="103" t="s">
        <v>184</v>
      </c>
      <c r="I286" s="104" t="s">
        <v>291</v>
      </c>
      <c r="J286" s="101">
        <f t="shared" si="4"/>
        <v>22.026431718061673</v>
      </c>
      <c r="K286" s="101">
        <v>9080</v>
      </c>
    </row>
    <row r="287" spans="1:13" x14ac:dyDescent="0.25">
      <c r="A287" s="195">
        <v>43396</v>
      </c>
      <c r="B287" s="101" t="s">
        <v>392</v>
      </c>
      <c r="C287" s="101" t="s">
        <v>317</v>
      </c>
      <c r="D287" s="101" t="s">
        <v>299</v>
      </c>
      <c r="E287" s="102">
        <v>50000</v>
      </c>
      <c r="F287" s="104" t="s">
        <v>397</v>
      </c>
      <c r="G287" s="28" t="s">
        <v>290</v>
      </c>
      <c r="H287" s="103" t="s">
        <v>184</v>
      </c>
      <c r="I287" s="104" t="s">
        <v>291</v>
      </c>
      <c r="J287" s="101">
        <f t="shared" si="4"/>
        <v>5.5066079295154182</v>
      </c>
      <c r="K287" s="101">
        <v>9080</v>
      </c>
    </row>
    <row r="288" spans="1:13" x14ac:dyDescent="0.25">
      <c r="A288" s="195">
        <v>43396</v>
      </c>
      <c r="B288" s="101" t="s">
        <v>306</v>
      </c>
      <c r="C288" s="101" t="s">
        <v>292</v>
      </c>
      <c r="D288" s="101" t="s">
        <v>299</v>
      </c>
      <c r="E288" s="102">
        <v>80000</v>
      </c>
      <c r="F288" s="104" t="s">
        <v>397</v>
      </c>
      <c r="G288" s="28" t="s">
        <v>290</v>
      </c>
      <c r="H288" s="103" t="s">
        <v>184</v>
      </c>
      <c r="I288" s="104" t="s">
        <v>291</v>
      </c>
      <c r="J288" s="101">
        <f t="shared" si="4"/>
        <v>8.8105726872246688</v>
      </c>
      <c r="K288" s="101">
        <v>9080</v>
      </c>
    </row>
    <row r="289" spans="1:11" x14ac:dyDescent="0.25">
      <c r="A289" s="195">
        <v>43396</v>
      </c>
      <c r="B289" s="101" t="s">
        <v>393</v>
      </c>
      <c r="C289" s="101" t="s">
        <v>292</v>
      </c>
      <c r="D289" s="101" t="s">
        <v>299</v>
      </c>
      <c r="E289" s="102">
        <v>250000</v>
      </c>
      <c r="F289" s="104" t="s">
        <v>397</v>
      </c>
      <c r="G289" s="28" t="s">
        <v>290</v>
      </c>
      <c r="H289" s="103" t="s">
        <v>184</v>
      </c>
      <c r="I289" s="104" t="s">
        <v>291</v>
      </c>
      <c r="J289" s="101">
        <f t="shared" si="4"/>
        <v>27.533039647577091</v>
      </c>
      <c r="K289" s="101">
        <v>9080</v>
      </c>
    </row>
    <row r="290" spans="1:11" x14ac:dyDescent="0.25">
      <c r="A290" s="195">
        <v>43395</v>
      </c>
      <c r="B290" s="103" t="s">
        <v>200</v>
      </c>
      <c r="C290" s="103" t="s">
        <v>288</v>
      </c>
      <c r="D290" s="103" t="s">
        <v>302</v>
      </c>
      <c r="E290" s="110">
        <v>400000</v>
      </c>
      <c r="F290" s="28" t="s">
        <v>303</v>
      </c>
      <c r="G290" s="28" t="s">
        <v>290</v>
      </c>
      <c r="H290" s="103" t="s">
        <v>183</v>
      </c>
      <c r="I290" s="104" t="s">
        <v>291</v>
      </c>
      <c r="J290" s="101">
        <f t="shared" si="4"/>
        <v>44.052863436123346</v>
      </c>
      <c r="K290" s="101">
        <v>9080</v>
      </c>
    </row>
    <row r="291" spans="1:11" x14ac:dyDescent="0.25">
      <c r="A291" s="195">
        <v>43396</v>
      </c>
      <c r="B291" s="101" t="s">
        <v>406</v>
      </c>
      <c r="C291" s="101" t="s">
        <v>316</v>
      </c>
      <c r="D291" s="101" t="s">
        <v>302</v>
      </c>
      <c r="E291" s="102">
        <v>750000</v>
      </c>
      <c r="F291" s="104" t="s">
        <v>303</v>
      </c>
      <c r="G291" s="28" t="s">
        <v>290</v>
      </c>
      <c r="H291" s="103" t="s">
        <v>533</v>
      </c>
      <c r="I291" s="104" t="s">
        <v>291</v>
      </c>
      <c r="J291" s="101">
        <f t="shared" si="4"/>
        <v>82.59911894273128</v>
      </c>
      <c r="K291" s="101">
        <v>9080</v>
      </c>
    </row>
    <row r="292" spans="1:11" x14ac:dyDescent="0.25">
      <c r="A292" s="339">
        <v>43396</v>
      </c>
      <c r="B292" s="312" t="s">
        <v>407</v>
      </c>
      <c r="C292" s="340" t="s">
        <v>295</v>
      </c>
      <c r="D292" s="312" t="s">
        <v>717</v>
      </c>
      <c r="E292" s="313">
        <v>550000</v>
      </c>
      <c r="F292" s="314" t="s">
        <v>303</v>
      </c>
      <c r="G292" s="315" t="s">
        <v>290</v>
      </c>
      <c r="H292" s="340" t="s">
        <v>534</v>
      </c>
      <c r="I292" s="314" t="s">
        <v>291</v>
      </c>
      <c r="J292" s="312">
        <f t="shared" si="4"/>
        <v>60.5726872246696</v>
      </c>
      <c r="K292" s="312">
        <v>9080</v>
      </c>
    </row>
    <row r="293" spans="1:11" x14ac:dyDescent="0.25">
      <c r="A293" s="195">
        <v>43397</v>
      </c>
      <c r="B293" s="103" t="s">
        <v>338</v>
      </c>
      <c r="C293" s="101" t="s">
        <v>288</v>
      </c>
      <c r="D293" s="101" t="s">
        <v>299</v>
      </c>
      <c r="E293" s="102">
        <v>10000</v>
      </c>
      <c r="F293" s="104" t="s">
        <v>44</v>
      </c>
      <c r="G293" s="28" t="s">
        <v>290</v>
      </c>
      <c r="H293" s="103" t="s">
        <v>175</v>
      </c>
      <c r="I293" s="104" t="s">
        <v>291</v>
      </c>
      <c r="J293" s="101">
        <f t="shared" si="4"/>
        <v>1.1013215859030836</v>
      </c>
      <c r="K293" s="101">
        <v>9080</v>
      </c>
    </row>
    <row r="294" spans="1:11" x14ac:dyDescent="0.25">
      <c r="A294" s="195">
        <v>43397</v>
      </c>
      <c r="B294" s="101" t="s">
        <v>320</v>
      </c>
      <c r="C294" s="101" t="s">
        <v>288</v>
      </c>
      <c r="D294" s="101" t="s">
        <v>289</v>
      </c>
      <c r="E294" s="102">
        <v>27000</v>
      </c>
      <c r="F294" s="104" t="s">
        <v>29</v>
      </c>
      <c r="G294" s="28" t="s">
        <v>290</v>
      </c>
      <c r="H294" s="103" t="s">
        <v>179</v>
      </c>
      <c r="I294" s="104" t="s">
        <v>291</v>
      </c>
      <c r="J294" s="101">
        <f t="shared" si="4"/>
        <v>2.9735682819383258</v>
      </c>
      <c r="K294" s="101">
        <v>9080</v>
      </c>
    </row>
    <row r="295" spans="1:11" x14ac:dyDescent="0.25">
      <c r="A295" s="112">
        <v>43397</v>
      </c>
      <c r="B295" s="101" t="s">
        <v>352</v>
      </c>
      <c r="C295" s="101" t="s">
        <v>288</v>
      </c>
      <c r="D295" s="101" t="s">
        <v>289</v>
      </c>
      <c r="E295" s="102">
        <v>40000</v>
      </c>
      <c r="F295" s="104" t="s">
        <v>30</v>
      </c>
      <c r="G295" s="28" t="s">
        <v>290</v>
      </c>
      <c r="H295" s="103" t="s">
        <v>174</v>
      </c>
      <c r="I295" s="104" t="s">
        <v>291</v>
      </c>
      <c r="J295" s="101">
        <f t="shared" si="4"/>
        <v>4.4052863436123344</v>
      </c>
      <c r="K295" s="101">
        <v>9080</v>
      </c>
    </row>
    <row r="296" spans="1:11" x14ac:dyDescent="0.25">
      <c r="A296" s="112">
        <v>43397</v>
      </c>
      <c r="B296" s="101" t="s">
        <v>322</v>
      </c>
      <c r="C296" s="101" t="s">
        <v>288</v>
      </c>
      <c r="D296" s="101" t="s">
        <v>289</v>
      </c>
      <c r="E296" s="102">
        <v>17000</v>
      </c>
      <c r="F296" s="104" t="s">
        <v>30</v>
      </c>
      <c r="G296" s="28" t="s">
        <v>290</v>
      </c>
      <c r="H296" s="103" t="s">
        <v>128</v>
      </c>
      <c r="I296" s="104" t="s">
        <v>291</v>
      </c>
      <c r="J296" s="101">
        <f t="shared" si="4"/>
        <v>1.8722466960352422</v>
      </c>
      <c r="K296" s="101">
        <v>9080</v>
      </c>
    </row>
    <row r="297" spans="1:11" x14ac:dyDescent="0.25">
      <c r="A297" s="195">
        <v>43397</v>
      </c>
      <c r="B297" s="101" t="s">
        <v>394</v>
      </c>
      <c r="C297" s="101" t="s">
        <v>288</v>
      </c>
      <c r="D297" s="101" t="s">
        <v>299</v>
      </c>
      <c r="E297" s="102">
        <v>8000</v>
      </c>
      <c r="F297" s="104" t="s">
        <v>397</v>
      </c>
      <c r="G297" s="28" t="s">
        <v>290</v>
      </c>
      <c r="H297" s="103" t="s">
        <v>184</v>
      </c>
      <c r="I297" s="104" t="s">
        <v>291</v>
      </c>
      <c r="J297" s="101">
        <f t="shared" si="4"/>
        <v>0.88105726872246692</v>
      </c>
      <c r="K297" s="101">
        <v>9080</v>
      </c>
    </row>
    <row r="298" spans="1:11" x14ac:dyDescent="0.25">
      <c r="A298" s="195">
        <v>43397</v>
      </c>
      <c r="B298" s="101" t="s">
        <v>392</v>
      </c>
      <c r="C298" s="101" t="s">
        <v>317</v>
      </c>
      <c r="D298" s="101" t="s">
        <v>299</v>
      </c>
      <c r="E298" s="102">
        <v>550000</v>
      </c>
      <c r="F298" s="104" t="s">
        <v>397</v>
      </c>
      <c r="G298" s="28" t="s">
        <v>290</v>
      </c>
      <c r="H298" s="103" t="s">
        <v>184</v>
      </c>
      <c r="I298" s="104" t="s">
        <v>291</v>
      </c>
      <c r="J298" s="101">
        <f t="shared" si="4"/>
        <v>60.5726872246696</v>
      </c>
      <c r="K298" s="101">
        <v>9080</v>
      </c>
    </row>
    <row r="299" spans="1:11" x14ac:dyDescent="0.25">
      <c r="A299" s="195">
        <v>43397</v>
      </c>
      <c r="B299" s="101" t="s">
        <v>298</v>
      </c>
      <c r="C299" s="101" t="s">
        <v>292</v>
      </c>
      <c r="D299" s="101" t="s">
        <v>299</v>
      </c>
      <c r="E299" s="102">
        <v>80000</v>
      </c>
      <c r="F299" s="104" t="s">
        <v>397</v>
      </c>
      <c r="G299" s="28" t="s">
        <v>290</v>
      </c>
      <c r="H299" s="103" t="s">
        <v>184</v>
      </c>
      <c r="I299" s="104" t="s">
        <v>291</v>
      </c>
      <c r="J299" s="101">
        <f t="shared" si="4"/>
        <v>8.8105726872246688</v>
      </c>
      <c r="K299" s="101">
        <v>9080</v>
      </c>
    </row>
    <row r="300" spans="1:11" x14ac:dyDescent="0.25">
      <c r="A300" s="195">
        <v>43397</v>
      </c>
      <c r="B300" s="101" t="s">
        <v>395</v>
      </c>
      <c r="C300" s="101" t="s">
        <v>288</v>
      </c>
      <c r="D300" s="101" t="s">
        <v>299</v>
      </c>
      <c r="E300" s="102">
        <v>80000</v>
      </c>
      <c r="F300" s="104" t="s">
        <v>397</v>
      </c>
      <c r="G300" s="28" t="s">
        <v>290</v>
      </c>
      <c r="H300" s="103" t="s">
        <v>184</v>
      </c>
      <c r="I300" s="104" t="s">
        <v>291</v>
      </c>
      <c r="J300" s="101">
        <f t="shared" si="4"/>
        <v>8.8105726872246688</v>
      </c>
      <c r="K300" s="101">
        <v>9080</v>
      </c>
    </row>
    <row r="301" spans="1:11" x14ac:dyDescent="0.25">
      <c r="A301" s="195">
        <v>43397</v>
      </c>
      <c r="B301" s="101" t="s">
        <v>396</v>
      </c>
      <c r="C301" s="101" t="s">
        <v>288</v>
      </c>
      <c r="D301" s="101" t="s">
        <v>299</v>
      </c>
      <c r="E301" s="102">
        <v>65000</v>
      </c>
      <c r="F301" s="104" t="s">
        <v>397</v>
      </c>
      <c r="G301" s="28" t="s">
        <v>290</v>
      </c>
      <c r="H301" s="103" t="s">
        <v>184</v>
      </c>
      <c r="I301" s="104" t="s">
        <v>291</v>
      </c>
      <c r="J301" s="101">
        <f t="shared" si="4"/>
        <v>7.1585903083700444</v>
      </c>
      <c r="K301" s="101">
        <v>9080</v>
      </c>
    </row>
    <row r="302" spans="1:11" x14ac:dyDescent="0.25">
      <c r="A302" s="195">
        <v>43398</v>
      </c>
      <c r="B302" s="103" t="s">
        <v>338</v>
      </c>
      <c r="C302" s="101" t="s">
        <v>288</v>
      </c>
      <c r="D302" s="101" t="s">
        <v>299</v>
      </c>
      <c r="E302" s="102">
        <v>10000</v>
      </c>
      <c r="F302" s="104" t="s">
        <v>44</v>
      </c>
      <c r="G302" s="28" t="s">
        <v>290</v>
      </c>
      <c r="H302" s="103" t="s">
        <v>440</v>
      </c>
      <c r="I302" s="104" t="s">
        <v>291</v>
      </c>
      <c r="J302" s="101">
        <f t="shared" si="4"/>
        <v>1.1013215859030836</v>
      </c>
      <c r="K302" s="101">
        <v>9080</v>
      </c>
    </row>
    <row r="303" spans="1:11" x14ac:dyDescent="0.25">
      <c r="A303" s="195">
        <v>43398</v>
      </c>
      <c r="B303" s="103" t="s">
        <v>339</v>
      </c>
      <c r="C303" s="101" t="s">
        <v>288</v>
      </c>
      <c r="D303" s="101" t="s">
        <v>299</v>
      </c>
      <c r="E303" s="102">
        <v>10000</v>
      </c>
      <c r="F303" s="104" t="s">
        <v>44</v>
      </c>
      <c r="G303" s="28" t="s">
        <v>290</v>
      </c>
      <c r="H303" s="103" t="s">
        <v>440</v>
      </c>
      <c r="I303" s="104" t="s">
        <v>291</v>
      </c>
      <c r="J303" s="101">
        <f t="shared" si="4"/>
        <v>1.1013215859030836</v>
      </c>
      <c r="K303" s="101">
        <v>9080</v>
      </c>
    </row>
    <row r="304" spans="1:11" x14ac:dyDescent="0.25">
      <c r="A304" s="195">
        <v>43398</v>
      </c>
      <c r="B304" s="101" t="s">
        <v>441</v>
      </c>
      <c r="C304" s="101" t="s">
        <v>288</v>
      </c>
      <c r="D304" s="101" t="s">
        <v>289</v>
      </c>
      <c r="E304" s="102">
        <v>19000</v>
      </c>
      <c r="F304" s="104" t="s">
        <v>36</v>
      </c>
      <c r="G304" s="28" t="s">
        <v>290</v>
      </c>
      <c r="H304" s="103" t="s">
        <v>440</v>
      </c>
      <c r="I304" s="104" t="s">
        <v>291</v>
      </c>
      <c r="J304" s="101">
        <f t="shared" si="4"/>
        <v>2.0925110132158591</v>
      </c>
      <c r="K304" s="101">
        <v>9080</v>
      </c>
    </row>
    <row r="305" spans="1:11" x14ac:dyDescent="0.25">
      <c r="A305" s="195">
        <v>43398</v>
      </c>
      <c r="B305" s="101" t="s">
        <v>320</v>
      </c>
      <c r="C305" s="101" t="s">
        <v>288</v>
      </c>
      <c r="D305" s="101" t="s">
        <v>289</v>
      </c>
      <c r="E305" s="102">
        <v>27000</v>
      </c>
      <c r="F305" s="104" t="s">
        <v>29</v>
      </c>
      <c r="G305" s="28" t="s">
        <v>290</v>
      </c>
      <c r="H305" s="103" t="s">
        <v>179</v>
      </c>
      <c r="I305" s="104" t="s">
        <v>291</v>
      </c>
      <c r="J305" s="101">
        <f t="shared" si="4"/>
        <v>2.9735682819383258</v>
      </c>
      <c r="K305" s="101">
        <v>9080</v>
      </c>
    </row>
    <row r="306" spans="1:11" x14ac:dyDescent="0.25">
      <c r="A306" s="197">
        <v>43398</v>
      </c>
      <c r="B306" s="101" t="s">
        <v>322</v>
      </c>
      <c r="C306" s="101" t="s">
        <v>288</v>
      </c>
      <c r="D306" s="101" t="s">
        <v>289</v>
      </c>
      <c r="E306" s="102">
        <v>17000</v>
      </c>
      <c r="F306" s="104" t="s">
        <v>30</v>
      </c>
      <c r="G306" s="28" t="s">
        <v>290</v>
      </c>
      <c r="H306" s="103" t="s">
        <v>128</v>
      </c>
      <c r="I306" s="104" t="s">
        <v>291</v>
      </c>
      <c r="J306" s="101">
        <f t="shared" si="4"/>
        <v>1.8722466960352422</v>
      </c>
      <c r="K306" s="101">
        <v>9080</v>
      </c>
    </row>
    <row r="307" spans="1:11" x14ac:dyDescent="0.25">
      <c r="A307" s="195">
        <v>43398</v>
      </c>
      <c r="B307" s="101" t="s">
        <v>311</v>
      </c>
      <c r="C307" s="101" t="s">
        <v>288</v>
      </c>
      <c r="D307" s="101" t="s">
        <v>305</v>
      </c>
      <c r="E307" s="111">
        <v>11000</v>
      </c>
      <c r="F307" s="105" t="s">
        <v>38</v>
      </c>
      <c r="G307" s="28" t="s">
        <v>290</v>
      </c>
      <c r="H307" s="103" t="s">
        <v>172</v>
      </c>
      <c r="I307" s="104" t="s">
        <v>291</v>
      </c>
      <c r="J307" s="101">
        <f t="shared" si="4"/>
        <v>1.2114537444933922</v>
      </c>
      <c r="K307" s="101">
        <v>9080</v>
      </c>
    </row>
    <row r="308" spans="1:11" x14ac:dyDescent="0.25">
      <c r="A308" s="195">
        <v>43398</v>
      </c>
      <c r="B308" s="101" t="s">
        <v>384</v>
      </c>
      <c r="C308" s="101" t="s">
        <v>288</v>
      </c>
      <c r="D308" s="101" t="s">
        <v>299</v>
      </c>
      <c r="E308" s="102">
        <v>13000</v>
      </c>
      <c r="F308" s="104" t="s">
        <v>397</v>
      </c>
      <c r="G308" s="28" t="s">
        <v>290</v>
      </c>
      <c r="H308" s="103" t="s">
        <v>440</v>
      </c>
      <c r="I308" s="104" t="s">
        <v>291</v>
      </c>
      <c r="J308" s="101">
        <f t="shared" si="4"/>
        <v>1.4317180616740088</v>
      </c>
      <c r="K308" s="101">
        <v>9080</v>
      </c>
    </row>
    <row r="309" spans="1:11" x14ac:dyDescent="0.25">
      <c r="A309" s="195">
        <v>43397</v>
      </c>
      <c r="B309" t="s">
        <v>649</v>
      </c>
      <c r="C309" s="103" t="s">
        <v>288</v>
      </c>
      <c r="D309" s="103" t="s">
        <v>302</v>
      </c>
      <c r="E309" s="102">
        <v>70000</v>
      </c>
      <c r="F309" s="104" t="s">
        <v>303</v>
      </c>
      <c r="G309" s="28" t="s">
        <v>290</v>
      </c>
      <c r="H309" s="103" t="s">
        <v>183</v>
      </c>
      <c r="I309" s="104" t="s">
        <v>291</v>
      </c>
      <c r="J309" s="101">
        <f t="shared" si="4"/>
        <v>7.7092511013215859</v>
      </c>
      <c r="K309" s="101">
        <v>9080</v>
      </c>
    </row>
    <row r="310" spans="1:11" x14ac:dyDescent="0.25">
      <c r="A310" s="195">
        <v>43398</v>
      </c>
      <c r="B310" s="101" t="s">
        <v>408</v>
      </c>
      <c r="C310" s="101" t="s">
        <v>316</v>
      </c>
      <c r="D310" s="101" t="s">
        <v>299</v>
      </c>
      <c r="E310" s="102">
        <v>10000</v>
      </c>
      <c r="F310" s="104" t="s">
        <v>303</v>
      </c>
      <c r="G310" s="28" t="s">
        <v>290</v>
      </c>
      <c r="H310" s="103" t="s">
        <v>535</v>
      </c>
      <c r="I310" s="104" t="s">
        <v>291</v>
      </c>
      <c r="J310" s="101">
        <f t="shared" si="4"/>
        <v>1.1013215859030836</v>
      </c>
      <c r="K310" s="101">
        <v>9080</v>
      </c>
    </row>
    <row r="311" spans="1:11" x14ac:dyDescent="0.25">
      <c r="A311" s="195">
        <v>43398</v>
      </c>
      <c r="B311" s="101" t="s">
        <v>409</v>
      </c>
      <c r="C311" s="101" t="s">
        <v>316</v>
      </c>
      <c r="D311" s="101" t="s">
        <v>305</v>
      </c>
      <c r="E311" s="102">
        <v>40000</v>
      </c>
      <c r="F311" s="104" t="s">
        <v>303</v>
      </c>
      <c r="G311" s="28" t="s">
        <v>290</v>
      </c>
      <c r="H311" s="103" t="s">
        <v>536</v>
      </c>
      <c r="I311" s="104" t="s">
        <v>291</v>
      </c>
      <c r="J311" s="101">
        <f t="shared" si="4"/>
        <v>4.4052863436123344</v>
      </c>
      <c r="K311" s="101">
        <v>9080</v>
      </c>
    </row>
    <row r="312" spans="1:11" x14ac:dyDescent="0.25">
      <c r="A312" s="195">
        <v>43398</v>
      </c>
      <c r="B312" s="101" t="s">
        <v>410</v>
      </c>
      <c r="C312" s="101" t="s">
        <v>316</v>
      </c>
      <c r="D312" s="101" t="s">
        <v>305</v>
      </c>
      <c r="E312" s="102">
        <v>20000</v>
      </c>
      <c r="F312" s="104" t="s">
        <v>303</v>
      </c>
      <c r="G312" s="28" t="s">
        <v>290</v>
      </c>
      <c r="H312" s="103" t="s">
        <v>537</v>
      </c>
      <c r="I312" s="104" t="s">
        <v>291</v>
      </c>
      <c r="J312" s="101">
        <f t="shared" si="4"/>
        <v>2.2026431718061672</v>
      </c>
      <c r="K312" s="101">
        <v>9080</v>
      </c>
    </row>
    <row r="313" spans="1:11" x14ac:dyDescent="0.25">
      <c r="A313" s="195">
        <v>43398</v>
      </c>
      <c r="B313" s="101" t="s">
        <v>411</v>
      </c>
      <c r="C313" s="101" t="s">
        <v>316</v>
      </c>
      <c r="D313" s="101" t="s">
        <v>299</v>
      </c>
      <c r="E313" s="102">
        <v>40000</v>
      </c>
      <c r="F313" s="104" t="s">
        <v>303</v>
      </c>
      <c r="G313" s="28" t="s">
        <v>290</v>
      </c>
      <c r="H313" s="103" t="s">
        <v>538</v>
      </c>
      <c r="I313" s="104" t="s">
        <v>291</v>
      </c>
      <c r="J313" s="101">
        <f t="shared" si="4"/>
        <v>4.4052863436123344</v>
      </c>
      <c r="K313" s="101">
        <v>9080</v>
      </c>
    </row>
    <row r="314" spans="1:11" x14ac:dyDescent="0.25">
      <c r="A314" s="195">
        <v>43398</v>
      </c>
      <c r="B314" s="101" t="s">
        <v>412</v>
      </c>
      <c r="C314" s="103" t="s">
        <v>301</v>
      </c>
      <c r="D314" s="101" t="s">
        <v>297</v>
      </c>
      <c r="E314" s="102">
        <v>150000</v>
      </c>
      <c r="F314" s="104" t="s">
        <v>303</v>
      </c>
      <c r="G314" s="28" t="s">
        <v>290</v>
      </c>
      <c r="H314" s="103" t="s">
        <v>539</v>
      </c>
      <c r="I314" s="104" t="s">
        <v>291</v>
      </c>
      <c r="J314" s="101">
        <f t="shared" si="4"/>
        <v>16.519823788546255</v>
      </c>
      <c r="K314" s="101">
        <v>9080</v>
      </c>
    </row>
    <row r="315" spans="1:11" x14ac:dyDescent="0.25">
      <c r="A315" s="195">
        <v>43398</v>
      </c>
      <c r="B315" s="101" t="s">
        <v>548</v>
      </c>
      <c r="C315" s="101" t="s">
        <v>316</v>
      </c>
      <c r="D315" s="101" t="s">
        <v>289</v>
      </c>
      <c r="E315" s="102">
        <v>70000</v>
      </c>
      <c r="F315" s="104" t="s">
        <v>303</v>
      </c>
      <c r="G315" s="28" t="s">
        <v>290</v>
      </c>
      <c r="H315" s="103" t="s">
        <v>540</v>
      </c>
      <c r="I315" s="104" t="s">
        <v>291</v>
      </c>
      <c r="J315" s="101">
        <f t="shared" si="4"/>
        <v>7.7092511013215859</v>
      </c>
      <c r="K315" s="101">
        <v>9080</v>
      </c>
    </row>
    <row r="316" spans="1:11" x14ac:dyDescent="0.25">
      <c r="A316" s="195">
        <v>43398</v>
      </c>
      <c r="B316" s="101" t="s">
        <v>413</v>
      </c>
      <c r="C316" s="103" t="s">
        <v>288</v>
      </c>
      <c r="D316" s="101" t="s">
        <v>297</v>
      </c>
      <c r="E316" s="102">
        <v>70000</v>
      </c>
      <c r="F316" s="104" t="s">
        <v>303</v>
      </c>
      <c r="G316" s="28" t="s">
        <v>290</v>
      </c>
      <c r="H316" s="103" t="s">
        <v>541</v>
      </c>
      <c r="I316" s="104" t="s">
        <v>291</v>
      </c>
      <c r="J316" s="101">
        <f t="shared" si="4"/>
        <v>7.7092511013215859</v>
      </c>
      <c r="K316" s="101">
        <v>9080</v>
      </c>
    </row>
    <row r="317" spans="1:11" x14ac:dyDescent="0.25">
      <c r="A317" s="195">
        <v>43398</v>
      </c>
      <c r="B317" s="101" t="s">
        <v>543</v>
      </c>
      <c r="C317" s="103" t="s">
        <v>288</v>
      </c>
      <c r="D317" s="101" t="s">
        <v>297</v>
      </c>
      <c r="E317" s="102">
        <v>2000000</v>
      </c>
      <c r="F317" s="104" t="s">
        <v>303</v>
      </c>
      <c r="G317" s="28" t="s">
        <v>290</v>
      </c>
      <c r="H317" s="103" t="s">
        <v>542</v>
      </c>
      <c r="I317" s="104" t="s">
        <v>291</v>
      </c>
      <c r="J317" s="101">
        <f t="shared" si="4"/>
        <v>220.26431718061673</v>
      </c>
      <c r="K317" s="101">
        <v>9080</v>
      </c>
    </row>
    <row r="318" spans="1:11" x14ac:dyDescent="0.25">
      <c r="A318" s="195">
        <v>43398</v>
      </c>
      <c r="B318" s="101" t="s">
        <v>544</v>
      </c>
      <c r="C318" s="103" t="s">
        <v>288</v>
      </c>
      <c r="D318" s="101" t="s">
        <v>297</v>
      </c>
      <c r="E318" s="102">
        <v>1700000</v>
      </c>
      <c r="F318" s="104" t="s">
        <v>303</v>
      </c>
      <c r="G318" s="28" t="s">
        <v>290</v>
      </c>
      <c r="H318" s="103" t="s">
        <v>183</v>
      </c>
      <c r="I318" s="104" t="s">
        <v>291</v>
      </c>
      <c r="J318" s="101">
        <f t="shared" si="4"/>
        <v>187.22466960352423</v>
      </c>
      <c r="K318" s="101">
        <v>9080</v>
      </c>
    </row>
    <row r="319" spans="1:11" x14ac:dyDescent="0.25">
      <c r="A319" s="195">
        <v>43398</v>
      </c>
      <c r="B319" s="101" t="s">
        <v>414</v>
      </c>
      <c r="C319" s="103" t="s">
        <v>288</v>
      </c>
      <c r="D319" s="101" t="s">
        <v>299</v>
      </c>
      <c r="E319" s="102">
        <v>25000</v>
      </c>
      <c r="F319" s="104" t="s">
        <v>303</v>
      </c>
      <c r="G319" s="28" t="s">
        <v>290</v>
      </c>
      <c r="H319" s="103" t="s">
        <v>528</v>
      </c>
      <c r="I319" s="104" t="s">
        <v>291</v>
      </c>
      <c r="J319" s="101">
        <f t="shared" si="4"/>
        <v>2.7533039647577091</v>
      </c>
      <c r="K319" s="101">
        <v>9080</v>
      </c>
    </row>
    <row r="320" spans="1:11" x14ac:dyDescent="0.25">
      <c r="A320" s="195">
        <v>43398</v>
      </c>
      <c r="B320" s="101" t="s">
        <v>545</v>
      </c>
      <c r="C320" s="103" t="s">
        <v>288</v>
      </c>
      <c r="D320" s="101" t="s">
        <v>302</v>
      </c>
      <c r="E320" s="102">
        <v>70000</v>
      </c>
      <c r="F320" s="104" t="s">
        <v>303</v>
      </c>
      <c r="G320" s="28" t="s">
        <v>290</v>
      </c>
      <c r="H320" s="103" t="s">
        <v>183</v>
      </c>
      <c r="I320" s="104" t="s">
        <v>291</v>
      </c>
      <c r="J320" s="101">
        <f t="shared" si="4"/>
        <v>7.7092511013215859</v>
      </c>
      <c r="K320" s="101">
        <v>9080</v>
      </c>
    </row>
    <row r="321" spans="1:11" x14ac:dyDescent="0.25">
      <c r="A321" s="195">
        <v>43398</v>
      </c>
      <c r="B321" s="101" t="s">
        <v>573</v>
      </c>
      <c r="C321" s="103" t="s">
        <v>288</v>
      </c>
      <c r="D321" s="101" t="s">
        <v>302</v>
      </c>
      <c r="E321" s="102">
        <v>70000</v>
      </c>
      <c r="F321" s="104" t="s">
        <v>303</v>
      </c>
      <c r="G321" s="28" t="s">
        <v>290</v>
      </c>
      <c r="H321" s="103" t="s">
        <v>183</v>
      </c>
      <c r="I321" s="104" t="s">
        <v>291</v>
      </c>
      <c r="J321" s="101">
        <f t="shared" si="4"/>
        <v>7.7092511013215859</v>
      </c>
      <c r="K321" s="101">
        <v>9080</v>
      </c>
    </row>
    <row r="322" spans="1:11" x14ac:dyDescent="0.25">
      <c r="A322" s="195">
        <v>43399</v>
      </c>
      <c r="B322" s="103" t="s">
        <v>338</v>
      </c>
      <c r="C322" s="101" t="s">
        <v>288</v>
      </c>
      <c r="D322" s="101" t="s">
        <v>299</v>
      </c>
      <c r="E322" s="102">
        <v>10000</v>
      </c>
      <c r="F322" s="104" t="s">
        <v>44</v>
      </c>
      <c r="G322" s="28" t="s">
        <v>290</v>
      </c>
      <c r="H322" s="103" t="s">
        <v>440</v>
      </c>
      <c r="I322" s="104" t="s">
        <v>291</v>
      </c>
      <c r="J322" s="101">
        <f t="shared" si="4"/>
        <v>1.1013215859030836</v>
      </c>
      <c r="K322" s="101">
        <v>9080</v>
      </c>
    </row>
    <row r="323" spans="1:11" x14ac:dyDescent="0.25">
      <c r="A323" s="195">
        <v>43399</v>
      </c>
      <c r="B323" s="101" t="s">
        <v>441</v>
      </c>
      <c r="C323" s="101" t="s">
        <v>288</v>
      </c>
      <c r="D323" s="101" t="s">
        <v>289</v>
      </c>
      <c r="E323" s="102">
        <v>19000</v>
      </c>
      <c r="F323" s="104" t="s">
        <v>36</v>
      </c>
      <c r="G323" s="28" t="s">
        <v>290</v>
      </c>
      <c r="H323" s="103" t="s">
        <v>440</v>
      </c>
      <c r="I323" s="104" t="s">
        <v>291</v>
      </c>
      <c r="J323" s="101">
        <f t="shared" si="4"/>
        <v>2.0925110132158591</v>
      </c>
      <c r="K323" s="101">
        <v>9080</v>
      </c>
    </row>
    <row r="324" spans="1:11" x14ac:dyDescent="0.25">
      <c r="A324" s="197">
        <v>43399</v>
      </c>
      <c r="B324" s="101" t="s">
        <v>322</v>
      </c>
      <c r="C324" s="101" t="s">
        <v>288</v>
      </c>
      <c r="D324" s="101" t="s">
        <v>289</v>
      </c>
      <c r="E324" s="102">
        <v>17000</v>
      </c>
      <c r="F324" s="104" t="s">
        <v>30</v>
      </c>
      <c r="G324" s="28" t="s">
        <v>290</v>
      </c>
      <c r="H324" s="103" t="s">
        <v>128</v>
      </c>
      <c r="I324" s="104" t="s">
        <v>291</v>
      </c>
      <c r="J324" s="101">
        <f t="shared" si="4"/>
        <v>1.8722466960352422</v>
      </c>
      <c r="K324" s="101">
        <v>9080</v>
      </c>
    </row>
    <row r="325" spans="1:11" x14ac:dyDescent="0.25">
      <c r="A325" s="195">
        <v>43399</v>
      </c>
      <c r="B325" s="101" t="s">
        <v>384</v>
      </c>
      <c r="C325" s="101" t="s">
        <v>288</v>
      </c>
      <c r="D325" s="101" t="s">
        <v>299</v>
      </c>
      <c r="E325" s="102">
        <v>13000</v>
      </c>
      <c r="F325" s="104" t="s">
        <v>397</v>
      </c>
      <c r="G325" s="28" t="s">
        <v>290</v>
      </c>
      <c r="H325" s="103" t="s">
        <v>440</v>
      </c>
      <c r="I325" s="104" t="s">
        <v>291</v>
      </c>
      <c r="J325" s="101">
        <f t="shared" ref="J325:J348" si="5">E325/9080</f>
        <v>1.4317180616740088</v>
      </c>
      <c r="K325" s="101">
        <v>9080</v>
      </c>
    </row>
    <row r="326" spans="1:11" x14ac:dyDescent="0.25">
      <c r="A326" s="195">
        <v>43399</v>
      </c>
      <c r="B326" s="101" t="s">
        <v>578</v>
      </c>
      <c r="C326" s="103" t="s">
        <v>288</v>
      </c>
      <c r="D326" s="101" t="s">
        <v>302</v>
      </c>
      <c r="E326" s="102">
        <v>70000</v>
      </c>
      <c r="F326" s="104" t="s">
        <v>303</v>
      </c>
      <c r="G326" s="28" t="s">
        <v>290</v>
      </c>
      <c r="H326" s="103" t="s">
        <v>577</v>
      </c>
      <c r="I326" s="104" t="s">
        <v>291</v>
      </c>
      <c r="J326" s="101">
        <f t="shared" si="5"/>
        <v>7.7092511013215859</v>
      </c>
      <c r="K326" s="101">
        <v>9080</v>
      </c>
    </row>
    <row r="327" spans="1:11" x14ac:dyDescent="0.25">
      <c r="A327" s="197">
        <v>43400</v>
      </c>
      <c r="B327" s="101" t="s">
        <v>322</v>
      </c>
      <c r="C327" s="101" t="s">
        <v>288</v>
      </c>
      <c r="D327" s="101" t="s">
        <v>289</v>
      </c>
      <c r="E327" s="102">
        <v>17000</v>
      </c>
      <c r="F327" s="104" t="s">
        <v>30</v>
      </c>
      <c r="G327" s="28" t="s">
        <v>290</v>
      </c>
      <c r="H327" s="103" t="s">
        <v>128</v>
      </c>
      <c r="I327" s="104" t="s">
        <v>291</v>
      </c>
      <c r="J327" s="101">
        <f t="shared" si="5"/>
        <v>1.8722466960352422</v>
      </c>
      <c r="K327" s="101">
        <v>9080</v>
      </c>
    </row>
    <row r="328" spans="1:11" x14ac:dyDescent="0.25">
      <c r="A328" s="197">
        <v>43401</v>
      </c>
      <c r="B328" s="101" t="s">
        <v>322</v>
      </c>
      <c r="C328" s="101" t="s">
        <v>288</v>
      </c>
      <c r="D328" s="101" t="s">
        <v>289</v>
      </c>
      <c r="E328" s="102">
        <v>17000</v>
      </c>
      <c r="F328" s="104" t="s">
        <v>30</v>
      </c>
      <c r="G328" s="28" t="s">
        <v>290</v>
      </c>
      <c r="H328" s="103" t="s">
        <v>128</v>
      </c>
      <c r="I328" s="104" t="s">
        <v>291</v>
      </c>
      <c r="J328" s="101">
        <f t="shared" si="5"/>
        <v>1.8722466960352422</v>
      </c>
      <c r="K328" s="101">
        <v>9080</v>
      </c>
    </row>
    <row r="329" spans="1:11" x14ac:dyDescent="0.25">
      <c r="A329" s="195">
        <v>43402</v>
      </c>
      <c r="B329" s="101" t="s">
        <v>384</v>
      </c>
      <c r="C329" s="101" t="s">
        <v>288</v>
      </c>
      <c r="D329" s="101" t="s">
        <v>299</v>
      </c>
      <c r="E329" s="102">
        <v>13000</v>
      </c>
      <c r="F329" s="104" t="s">
        <v>397</v>
      </c>
      <c r="G329" s="28" t="s">
        <v>290</v>
      </c>
      <c r="H329" s="103" t="s">
        <v>440</v>
      </c>
      <c r="I329" s="104" t="s">
        <v>291</v>
      </c>
      <c r="J329" s="101">
        <f t="shared" si="5"/>
        <v>1.4317180616740088</v>
      </c>
      <c r="K329" s="101">
        <v>9080</v>
      </c>
    </row>
    <row r="330" spans="1:11" x14ac:dyDescent="0.25">
      <c r="A330" s="195">
        <v>43402</v>
      </c>
      <c r="B330" s="101" t="s">
        <v>571</v>
      </c>
      <c r="C330" s="103" t="s">
        <v>288</v>
      </c>
      <c r="D330" s="101" t="s">
        <v>297</v>
      </c>
      <c r="E330" s="102">
        <v>200000</v>
      </c>
      <c r="F330" s="104" t="s">
        <v>303</v>
      </c>
      <c r="G330" s="28" t="s">
        <v>290</v>
      </c>
      <c r="H330" s="103" t="s">
        <v>576</v>
      </c>
      <c r="I330" s="104" t="s">
        <v>291</v>
      </c>
      <c r="J330" s="101">
        <f t="shared" si="5"/>
        <v>22.026431718061673</v>
      </c>
      <c r="K330" s="101">
        <v>9080</v>
      </c>
    </row>
    <row r="331" spans="1:11" x14ac:dyDescent="0.25">
      <c r="A331" s="195">
        <v>43402</v>
      </c>
      <c r="B331" s="101" t="s">
        <v>546</v>
      </c>
      <c r="C331" s="103" t="s">
        <v>288</v>
      </c>
      <c r="D331" s="101" t="s">
        <v>297</v>
      </c>
      <c r="E331" s="102">
        <v>110000</v>
      </c>
      <c r="F331" s="104" t="s">
        <v>303</v>
      </c>
      <c r="G331" s="28" t="s">
        <v>290</v>
      </c>
      <c r="H331" s="103" t="s">
        <v>183</v>
      </c>
      <c r="I331" s="104" t="s">
        <v>291</v>
      </c>
      <c r="J331" s="101">
        <f t="shared" si="5"/>
        <v>12.114537444933921</v>
      </c>
      <c r="K331" s="101">
        <v>9080</v>
      </c>
    </row>
    <row r="332" spans="1:11" x14ac:dyDescent="0.25">
      <c r="A332" s="195">
        <v>43402</v>
      </c>
      <c r="B332" s="103" t="s">
        <v>42</v>
      </c>
      <c r="C332" s="101" t="s">
        <v>288</v>
      </c>
      <c r="D332" s="107" t="s">
        <v>297</v>
      </c>
      <c r="E332" s="108">
        <v>70000</v>
      </c>
      <c r="F332" s="104" t="s">
        <v>32</v>
      </c>
      <c r="G332" s="28" t="s">
        <v>290</v>
      </c>
      <c r="H332" s="103" t="s">
        <v>57</v>
      </c>
      <c r="I332" s="104" t="s">
        <v>291</v>
      </c>
      <c r="J332" s="101">
        <f t="shared" si="5"/>
        <v>7.7092511013215859</v>
      </c>
      <c r="K332" s="101">
        <v>9080</v>
      </c>
    </row>
    <row r="333" spans="1:11" x14ac:dyDescent="0.25">
      <c r="A333" s="195">
        <v>43403</v>
      </c>
      <c r="B333" s="103" t="s">
        <v>651</v>
      </c>
      <c r="C333" s="103" t="s">
        <v>566</v>
      </c>
      <c r="D333" s="109" t="s">
        <v>297</v>
      </c>
      <c r="E333" s="108">
        <v>22600</v>
      </c>
      <c r="F333" s="104" t="s">
        <v>568</v>
      </c>
      <c r="G333" s="28" t="s">
        <v>290</v>
      </c>
      <c r="H333" s="101" t="s">
        <v>440</v>
      </c>
      <c r="I333" s="104" t="s">
        <v>291</v>
      </c>
      <c r="J333" s="101">
        <f t="shared" si="5"/>
        <v>2.4889867841409692</v>
      </c>
      <c r="K333" s="101">
        <v>9080</v>
      </c>
    </row>
    <row r="334" spans="1:11" x14ac:dyDescent="0.25">
      <c r="A334" s="112">
        <v>43404</v>
      </c>
      <c r="B334" s="103" t="s">
        <v>589</v>
      </c>
      <c r="C334" s="103" t="s">
        <v>301</v>
      </c>
      <c r="D334" s="101" t="s">
        <v>297</v>
      </c>
      <c r="E334" s="110">
        <v>40000</v>
      </c>
      <c r="F334" s="104" t="s">
        <v>32</v>
      </c>
      <c r="G334" s="28" t="s">
        <v>290</v>
      </c>
      <c r="H334" s="126" t="s">
        <v>576</v>
      </c>
      <c r="I334" s="104" t="s">
        <v>291</v>
      </c>
      <c r="J334" s="101">
        <f t="shared" si="5"/>
        <v>4.4052863436123344</v>
      </c>
      <c r="K334" s="101">
        <v>9080</v>
      </c>
    </row>
    <row r="335" spans="1:11" x14ac:dyDescent="0.25">
      <c r="A335" s="112">
        <v>43404</v>
      </c>
      <c r="B335" s="103" t="s">
        <v>220</v>
      </c>
      <c r="C335" s="103" t="s">
        <v>293</v>
      </c>
      <c r="D335" s="101" t="s">
        <v>297</v>
      </c>
      <c r="E335" s="108">
        <v>800000</v>
      </c>
      <c r="F335" s="104" t="s">
        <v>32</v>
      </c>
      <c r="G335" s="28" t="s">
        <v>290</v>
      </c>
      <c r="H335" s="126" t="s">
        <v>598</v>
      </c>
      <c r="I335" s="104" t="s">
        <v>291</v>
      </c>
      <c r="J335" s="101">
        <f t="shared" si="5"/>
        <v>88.105726872246692</v>
      </c>
      <c r="K335" s="101">
        <v>9080</v>
      </c>
    </row>
    <row r="336" spans="1:11" x14ac:dyDescent="0.25">
      <c r="A336" s="112">
        <v>43404</v>
      </c>
      <c r="B336" s="103" t="s">
        <v>609</v>
      </c>
      <c r="C336" s="101" t="s">
        <v>296</v>
      </c>
      <c r="D336" s="101" t="s">
        <v>297</v>
      </c>
      <c r="E336" s="110">
        <v>12000</v>
      </c>
      <c r="F336" s="104" t="s">
        <v>32</v>
      </c>
      <c r="G336" s="28" t="s">
        <v>290</v>
      </c>
      <c r="H336" s="126" t="s">
        <v>602</v>
      </c>
      <c r="I336" s="104" t="s">
        <v>291</v>
      </c>
      <c r="J336" s="101">
        <f t="shared" si="5"/>
        <v>1.3215859030837005</v>
      </c>
      <c r="K336" s="101">
        <v>9080</v>
      </c>
    </row>
    <row r="337" spans="1:11" x14ac:dyDescent="0.25">
      <c r="A337" s="112">
        <v>43404</v>
      </c>
      <c r="B337" s="103" t="s">
        <v>596</v>
      </c>
      <c r="C337" s="101" t="s">
        <v>288</v>
      </c>
      <c r="D337" s="101" t="s">
        <v>297</v>
      </c>
      <c r="E337" s="110">
        <v>175000</v>
      </c>
      <c r="F337" s="104" t="s">
        <v>32</v>
      </c>
      <c r="G337" s="28" t="s">
        <v>290</v>
      </c>
      <c r="H337" s="126" t="s">
        <v>604</v>
      </c>
      <c r="I337" s="104" t="s">
        <v>291</v>
      </c>
      <c r="J337" s="101">
        <f t="shared" si="5"/>
        <v>19.273127753303964</v>
      </c>
      <c r="K337" s="101">
        <v>9080</v>
      </c>
    </row>
    <row r="338" spans="1:11" x14ac:dyDescent="0.25">
      <c r="A338" s="112">
        <v>43404</v>
      </c>
      <c r="B338" s="103" t="s">
        <v>590</v>
      </c>
      <c r="C338" s="101" t="s">
        <v>288</v>
      </c>
      <c r="D338" s="101" t="s">
        <v>299</v>
      </c>
      <c r="E338" s="110">
        <v>70000</v>
      </c>
      <c r="F338" s="104" t="s">
        <v>397</v>
      </c>
      <c r="G338" s="28" t="s">
        <v>290</v>
      </c>
      <c r="H338" s="126" t="s">
        <v>591</v>
      </c>
      <c r="I338" s="104" t="s">
        <v>291</v>
      </c>
      <c r="J338" s="101">
        <f t="shared" si="5"/>
        <v>7.7092511013215859</v>
      </c>
      <c r="K338" s="101">
        <v>9080</v>
      </c>
    </row>
    <row r="339" spans="1:11" x14ac:dyDescent="0.25">
      <c r="A339" s="112">
        <v>43404</v>
      </c>
      <c r="B339" s="103" t="s">
        <v>613</v>
      </c>
      <c r="C339" s="101" t="s">
        <v>317</v>
      </c>
      <c r="D339" s="101" t="s">
        <v>299</v>
      </c>
      <c r="E339" s="110">
        <v>500000</v>
      </c>
      <c r="F339" s="104" t="s">
        <v>397</v>
      </c>
      <c r="G339" s="28" t="s">
        <v>290</v>
      </c>
      <c r="H339" s="126" t="s">
        <v>601</v>
      </c>
      <c r="I339" s="104" t="s">
        <v>291</v>
      </c>
      <c r="J339" s="101">
        <f t="shared" si="5"/>
        <v>55.066079295154182</v>
      </c>
      <c r="K339" s="101">
        <v>9080</v>
      </c>
    </row>
    <row r="340" spans="1:11" x14ac:dyDescent="0.25">
      <c r="A340" s="112">
        <v>43404</v>
      </c>
      <c r="B340" s="103" t="s">
        <v>608</v>
      </c>
      <c r="C340" s="101" t="s">
        <v>308</v>
      </c>
      <c r="D340" s="101" t="s">
        <v>299</v>
      </c>
      <c r="E340" s="110">
        <v>460000</v>
      </c>
      <c r="F340" s="104" t="s">
        <v>397</v>
      </c>
      <c r="G340" s="28" t="s">
        <v>290</v>
      </c>
      <c r="H340" s="126" t="s">
        <v>605</v>
      </c>
      <c r="I340" s="104" t="s">
        <v>291</v>
      </c>
      <c r="J340" s="101">
        <f t="shared" si="5"/>
        <v>50.66079295154185</v>
      </c>
      <c r="K340" s="101">
        <v>9080</v>
      </c>
    </row>
    <row r="341" spans="1:11" x14ac:dyDescent="0.25">
      <c r="A341" s="112">
        <v>43404</v>
      </c>
      <c r="B341" s="103" t="s">
        <v>200</v>
      </c>
      <c r="C341" s="103" t="s">
        <v>288</v>
      </c>
      <c r="D341" s="103" t="s">
        <v>302</v>
      </c>
      <c r="E341" s="110">
        <v>400000</v>
      </c>
      <c r="F341" s="28" t="s">
        <v>303</v>
      </c>
      <c r="G341" s="28" t="s">
        <v>290</v>
      </c>
      <c r="H341" s="126" t="s">
        <v>603</v>
      </c>
      <c r="I341" s="28" t="s">
        <v>291</v>
      </c>
      <c r="J341" s="101">
        <f t="shared" si="5"/>
        <v>44.052863436123346</v>
      </c>
      <c r="K341" s="101">
        <v>9080</v>
      </c>
    </row>
    <row r="342" spans="1:11" x14ac:dyDescent="0.25">
      <c r="A342" s="112">
        <v>43404</v>
      </c>
      <c r="B342" s="103" t="s">
        <v>597</v>
      </c>
      <c r="C342" s="103" t="s">
        <v>288</v>
      </c>
      <c r="D342" s="103" t="s">
        <v>305</v>
      </c>
      <c r="E342" s="110">
        <v>30000</v>
      </c>
      <c r="F342" s="105" t="s">
        <v>38</v>
      </c>
      <c r="G342" s="28" t="s">
        <v>290</v>
      </c>
      <c r="H342" s="127" t="s">
        <v>593</v>
      </c>
      <c r="I342" s="104" t="s">
        <v>291</v>
      </c>
      <c r="J342" s="101">
        <f t="shared" si="5"/>
        <v>3.303964757709251</v>
      </c>
      <c r="K342" s="101">
        <v>9080</v>
      </c>
    </row>
    <row r="343" spans="1:11" x14ac:dyDescent="0.25">
      <c r="A343" s="112">
        <v>43404</v>
      </c>
      <c r="B343" s="101" t="s">
        <v>646</v>
      </c>
      <c r="C343" s="103" t="s">
        <v>566</v>
      </c>
      <c r="D343" s="109" t="s">
        <v>297</v>
      </c>
      <c r="E343" s="102">
        <v>4576</v>
      </c>
      <c r="F343" s="104" t="s">
        <v>568</v>
      </c>
      <c r="G343" s="28" t="s">
        <v>290</v>
      </c>
      <c r="H343" s="101" t="s">
        <v>440</v>
      </c>
      <c r="I343" s="104" t="s">
        <v>291</v>
      </c>
      <c r="J343" s="101">
        <f t="shared" si="5"/>
        <v>0.50396475770925109</v>
      </c>
      <c r="K343" s="101">
        <v>9080</v>
      </c>
    </row>
    <row r="344" spans="1:11" x14ac:dyDescent="0.25">
      <c r="A344" s="112">
        <v>43404</v>
      </c>
      <c r="B344" s="101" t="s">
        <v>647</v>
      </c>
      <c r="C344" s="103" t="s">
        <v>566</v>
      </c>
      <c r="D344" s="109" t="s">
        <v>297</v>
      </c>
      <c r="E344" s="102">
        <v>25424</v>
      </c>
      <c r="F344" s="104" t="s">
        <v>568</v>
      </c>
      <c r="G344" s="28" t="s">
        <v>290</v>
      </c>
      <c r="H344" s="101" t="s">
        <v>440</v>
      </c>
      <c r="I344" s="104" t="s">
        <v>291</v>
      </c>
      <c r="J344" s="101">
        <f t="shared" si="5"/>
        <v>2.8</v>
      </c>
      <c r="K344" s="101">
        <v>9080</v>
      </c>
    </row>
    <row r="345" spans="1:11" x14ac:dyDescent="0.25">
      <c r="A345" s="112">
        <v>43404</v>
      </c>
      <c r="B345" s="116" t="s">
        <v>658</v>
      </c>
      <c r="C345" s="103" t="s">
        <v>566</v>
      </c>
      <c r="D345" s="109" t="s">
        <v>297</v>
      </c>
      <c r="E345" s="102">
        <v>1187664</v>
      </c>
      <c r="F345" s="104" t="s">
        <v>570</v>
      </c>
      <c r="G345" s="28" t="s">
        <v>290</v>
      </c>
      <c r="H345" s="101" t="s">
        <v>440</v>
      </c>
      <c r="I345" s="104" t="s">
        <v>291</v>
      </c>
      <c r="J345" s="101">
        <f t="shared" si="5"/>
        <v>130.80000000000001</v>
      </c>
      <c r="K345" s="101">
        <v>9080</v>
      </c>
    </row>
    <row r="346" spans="1:11" x14ac:dyDescent="0.25">
      <c r="A346" s="112">
        <v>43404</v>
      </c>
      <c r="B346" s="101" t="s">
        <v>654</v>
      </c>
      <c r="C346" s="103" t="s">
        <v>566</v>
      </c>
      <c r="D346" s="109" t="s">
        <v>297</v>
      </c>
      <c r="E346" s="102">
        <v>27694</v>
      </c>
      <c r="F346" s="104" t="s">
        <v>570</v>
      </c>
      <c r="G346" s="28" t="s">
        <v>290</v>
      </c>
      <c r="H346" s="101" t="s">
        <v>440</v>
      </c>
      <c r="I346" s="104" t="s">
        <v>291</v>
      </c>
      <c r="J346" s="101">
        <f t="shared" si="5"/>
        <v>3.05</v>
      </c>
      <c r="K346" s="101">
        <v>9080</v>
      </c>
    </row>
    <row r="347" spans="1:11" x14ac:dyDescent="0.25">
      <c r="A347" s="112">
        <v>43404</v>
      </c>
      <c r="B347" s="101" t="s">
        <v>659</v>
      </c>
      <c r="C347" s="103" t="s">
        <v>566</v>
      </c>
      <c r="D347" s="109" t="s">
        <v>297</v>
      </c>
      <c r="E347" s="102">
        <v>153906</v>
      </c>
      <c r="F347" s="104" t="s">
        <v>570</v>
      </c>
      <c r="G347" s="28" t="s">
        <v>290</v>
      </c>
      <c r="H347" s="101" t="s">
        <v>440</v>
      </c>
      <c r="I347" s="104" t="s">
        <v>291</v>
      </c>
      <c r="J347" s="101">
        <f t="shared" si="5"/>
        <v>16.95</v>
      </c>
      <c r="K347" s="101">
        <v>9080</v>
      </c>
    </row>
    <row r="348" spans="1:11" x14ac:dyDescent="0.25">
      <c r="A348" s="311">
        <v>43404</v>
      </c>
      <c r="B348" s="312" t="s">
        <v>661</v>
      </c>
      <c r="C348" s="312" t="s">
        <v>300</v>
      </c>
      <c r="D348" s="312" t="s">
        <v>297</v>
      </c>
      <c r="E348" s="313">
        <v>2500000</v>
      </c>
      <c r="F348" s="314" t="s">
        <v>568</v>
      </c>
      <c r="G348" s="315" t="s">
        <v>290</v>
      </c>
      <c r="H348" s="312" t="s">
        <v>440</v>
      </c>
      <c r="I348" s="314" t="s">
        <v>291</v>
      </c>
      <c r="J348" s="312">
        <f t="shared" si="5"/>
        <v>275.3303964757709</v>
      </c>
      <c r="K348" s="312">
        <v>9080</v>
      </c>
    </row>
    <row r="349" spans="1:11" x14ac:dyDescent="0.25">
      <c r="A349" s="100"/>
      <c r="B349" s="101"/>
      <c r="C349" s="101"/>
      <c r="D349" s="101"/>
      <c r="E349" s="102"/>
      <c r="F349" s="104"/>
      <c r="G349" s="28"/>
      <c r="H349" s="103"/>
      <c r="I349" s="104"/>
      <c r="J349" s="101"/>
      <c r="K349" s="101"/>
    </row>
    <row r="350" spans="1:11" x14ac:dyDescent="0.25">
      <c r="A350" s="100"/>
      <c r="B350" s="101"/>
      <c r="C350" s="101"/>
      <c r="D350" s="101"/>
      <c r="E350" s="102"/>
      <c r="F350" s="104"/>
      <c r="G350" s="28"/>
      <c r="H350" s="103"/>
      <c r="I350" s="104"/>
      <c r="J350" s="101"/>
      <c r="K350" s="101"/>
    </row>
    <row r="351" spans="1:11" x14ac:dyDescent="0.25">
      <c r="A351" s="100"/>
      <c r="B351" s="101"/>
      <c r="C351" s="101"/>
      <c r="D351" s="101"/>
      <c r="E351" s="102"/>
      <c r="F351" s="104"/>
      <c r="G351" s="28"/>
      <c r="H351" s="103"/>
      <c r="I351" s="104"/>
      <c r="J351" s="101"/>
      <c r="K351" s="101"/>
    </row>
    <row r="352" spans="1:11" x14ac:dyDescent="0.25">
      <c r="A352" s="106"/>
      <c r="B352" s="103"/>
      <c r="C352" s="103"/>
      <c r="D352" s="101"/>
      <c r="E352" s="110"/>
      <c r="F352" s="104"/>
      <c r="G352" s="28"/>
      <c r="H352" s="103"/>
      <c r="I352" s="104"/>
      <c r="J352" s="101"/>
      <c r="K352" s="101"/>
    </row>
    <row r="353" spans="1:11" x14ac:dyDescent="0.25">
      <c r="A353" s="106"/>
      <c r="B353" s="103"/>
      <c r="C353" s="103"/>
      <c r="D353" s="101"/>
      <c r="E353" s="110"/>
      <c r="F353" s="104"/>
      <c r="G353" s="28"/>
      <c r="H353" s="103"/>
      <c r="I353" s="104"/>
      <c r="J353" s="101"/>
      <c r="K353" s="101"/>
    </row>
    <row r="354" spans="1:11" x14ac:dyDescent="0.25">
      <c r="A354" s="106"/>
      <c r="B354" s="103"/>
      <c r="C354" s="103"/>
      <c r="D354" s="101"/>
      <c r="E354" s="110"/>
      <c r="F354" s="104"/>
      <c r="G354" s="28"/>
      <c r="H354" s="103"/>
      <c r="I354" s="104"/>
      <c r="J354" s="101"/>
      <c r="K354" s="101"/>
    </row>
    <row r="355" spans="1:11" x14ac:dyDescent="0.25">
      <c r="A355" s="106"/>
      <c r="B355" s="103"/>
      <c r="C355" s="103"/>
      <c r="D355" s="101"/>
      <c r="E355" s="110"/>
      <c r="F355" s="104"/>
      <c r="G355" s="28"/>
      <c r="H355" s="103"/>
      <c r="I355" s="104"/>
      <c r="J355" s="101"/>
      <c r="K355" s="101"/>
    </row>
    <row r="356" spans="1:11" x14ac:dyDescent="0.25">
      <c r="A356" s="106"/>
      <c r="B356" s="103"/>
      <c r="C356" s="103"/>
      <c r="D356" s="101"/>
      <c r="E356" s="110"/>
      <c r="F356" s="104"/>
      <c r="G356" s="28"/>
      <c r="H356" s="103"/>
      <c r="I356" s="104"/>
      <c r="J356" s="101"/>
      <c r="K356" s="101"/>
    </row>
    <row r="357" spans="1:11" x14ac:dyDescent="0.25">
      <c r="A357" s="106"/>
      <c r="B357" s="103"/>
      <c r="C357" s="103"/>
      <c r="D357" s="101"/>
      <c r="E357" s="110"/>
      <c r="F357" s="104"/>
      <c r="G357" s="28"/>
      <c r="H357" s="103"/>
      <c r="I357" s="104"/>
      <c r="J357" s="101"/>
      <c r="K357" s="101"/>
    </row>
    <row r="358" spans="1:11" x14ac:dyDescent="0.25">
      <c r="A358" s="100"/>
      <c r="B358" s="101"/>
      <c r="C358" s="101"/>
      <c r="D358" s="101"/>
      <c r="E358" s="102"/>
      <c r="F358" s="104"/>
      <c r="G358" s="28"/>
      <c r="H358" s="101"/>
      <c r="I358" s="104"/>
      <c r="J358" s="101"/>
      <c r="K358" s="101"/>
    </row>
    <row r="359" spans="1:11" x14ac:dyDescent="0.25">
      <c r="A359" s="100"/>
      <c r="B359" s="101"/>
      <c r="C359" s="101"/>
      <c r="D359" s="101"/>
      <c r="E359" s="102"/>
      <c r="F359" s="104"/>
      <c r="G359" s="28"/>
      <c r="H359" s="101"/>
      <c r="I359" s="104"/>
      <c r="J359" s="101"/>
      <c r="K359" s="101"/>
    </row>
    <row r="360" spans="1:11" x14ac:dyDescent="0.25">
      <c r="A360" s="106"/>
      <c r="B360" s="103"/>
      <c r="C360" s="101"/>
      <c r="D360" s="101"/>
      <c r="E360" s="110"/>
      <c r="F360" s="104"/>
      <c r="G360" s="28"/>
      <c r="H360" s="103"/>
      <c r="I360" s="104"/>
      <c r="J360" s="101"/>
      <c r="K360" s="101"/>
    </row>
    <row r="361" spans="1:11" x14ac:dyDescent="0.25">
      <c r="A361" s="106"/>
      <c r="B361" s="103"/>
      <c r="C361" s="101"/>
      <c r="D361" s="101"/>
      <c r="E361" s="110"/>
      <c r="F361" s="104"/>
      <c r="G361" s="28"/>
      <c r="H361" s="103"/>
      <c r="I361" s="104"/>
      <c r="J361" s="101"/>
      <c r="K361" s="101"/>
    </row>
    <row r="362" spans="1:11" x14ac:dyDescent="0.25">
      <c r="A362" s="106"/>
      <c r="B362" s="103"/>
      <c r="C362" s="101"/>
      <c r="D362" s="101"/>
      <c r="E362" s="110"/>
      <c r="F362" s="104"/>
      <c r="G362" s="28"/>
      <c r="H362" s="103"/>
      <c r="I362" s="104"/>
      <c r="J362" s="101"/>
      <c r="K362" s="101"/>
    </row>
    <row r="363" spans="1:11" x14ac:dyDescent="0.25">
      <c r="A363" s="106"/>
      <c r="B363" s="103"/>
      <c r="C363" s="101"/>
      <c r="D363" s="101"/>
      <c r="E363" s="110"/>
      <c r="F363" s="104"/>
      <c r="G363" s="28"/>
      <c r="H363" s="103"/>
      <c r="I363" s="104"/>
      <c r="J363" s="101"/>
      <c r="K363" s="101"/>
    </row>
    <row r="364" spans="1:11" x14ac:dyDescent="0.25">
      <c r="A364" s="106"/>
      <c r="B364" s="103"/>
      <c r="C364" s="101"/>
      <c r="D364" s="101"/>
      <c r="E364" s="110"/>
      <c r="F364" s="104"/>
      <c r="G364" s="28"/>
      <c r="H364" s="103"/>
      <c r="I364" s="104"/>
      <c r="J364" s="101"/>
      <c r="K364" s="101"/>
    </row>
    <row r="365" spans="1:11" x14ac:dyDescent="0.25">
      <c r="A365" s="106"/>
      <c r="B365" s="103"/>
      <c r="C365" s="101"/>
      <c r="D365" s="101"/>
      <c r="E365" s="110"/>
      <c r="F365" s="104"/>
      <c r="G365" s="28"/>
      <c r="H365" s="103"/>
      <c r="I365" s="104"/>
      <c r="J365" s="101"/>
      <c r="K365" s="101"/>
    </row>
    <row r="366" spans="1:11" x14ac:dyDescent="0.25">
      <c r="A366" s="106"/>
      <c r="B366" s="103"/>
      <c r="C366" s="101"/>
      <c r="D366" s="101"/>
      <c r="E366" s="110"/>
      <c r="F366" s="104"/>
      <c r="G366" s="28"/>
      <c r="H366" s="103"/>
      <c r="I366" s="104"/>
      <c r="J366" s="101"/>
      <c r="K366" s="101"/>
    </row>
    <row r="367" spans="1:11" x14ac:dyDescent="0.25">
      <c r="A367" s="106"/>
      <c r="B367" s="103"/>
      <c r="C367" s="101"/>
      <c r="D367" s="101"/>
      <c r="E367" s="110"/>
      <c r="F367" s="104"/>
      <c r="G367" s="28"/>
      <c r="H367" s="103"/>
      <c r="I367" s="104"/>
      <c r="J367" s="101"/>
      <c r="K367" s="101"/>
    </row>
    <row r="368" spans="1:11" x14ac:dyDescent="0.25">
      <c r="A368" s="106"/>
      <c r="B368" s="103"/>
      <c r="C368" s="101"/>
      <c r="D368" s="101"/>
      <c r="E368" s="110"/>
      <c r="F368" s="104"/>
      <c r="G368" s="28"/>
      <c r="H368" s="103"/>
      <c r="I368" s="104"/>
      <c r="J368" s="101"/>
      <c r="K368" s="101"/>
    </row>
    <row r="369" spans="1:11" x14ac:dyDescent="0.25">
      <c r="A369" s="106"/>
      <c r="B369" s="103"/>
      <c r="C369" s="101"/>
      <c r="D369" s="101"/>
      <c r="E369" s="110"/>
      <c r="F369" s="104"/>
      <c r="G369" s="28"/>
      <c r="H369" s="103"/>
      <c r="I369" s="104"/>
      <c r="J369" s="101"/>
      <c r="K369" s="101"/>
    </row>
    <row r="370" spans="1:11" x14ac:dyDescent="0.25">
      <c r="A370" s="106"/>
      <c r="B370" s="103"/>
      <c r="C370" s="101"/>
      <c r="D370" s="101"/>
      <c r="E370" s="110"/>
      <c r="F370" s="104"/>
      <c r="G370" s="28"/>
      <c r="H370" s="103"/>
      <c r="I370" s="104"/>
      <c r="J370" s="101"/>
      <c r="K370" s="101"/>
    </row>
    <row r="371" spans="1:11" x14ac:dyDescent="0.25">
      <c r="A371" s="106"/>
      <c r="B371" s="103"/>
      <c r="C371" s="101"/>
      <c r="D371" s="101"/>
      <c r="E371" s="110"/>
      <c r="F371" s="104"/>
      <c r="G371" s="28"/>
      <c r="H371" s="103"/>
      <c r="I371" s="104"/>
      <c r="J371" s="101"/>
      <c r="K371" s="101"/>
    </row>
    <row r="372" spans="1:11" x14ac:dyDescent="0.25">
      <c r="A372" s="106"/>
      <c r="B372" s="103"/>
      <c r="C372" s="101"/>
      <c r="D372" s="101"/>
      <c r="E372" s="110"/>
      <c r="F372" s="104"/>
      <c r="G372" s="28"/>
      <c r="H372" s="103"/>
      <c r="I372" s="104"/>
      <c r="J372" s="101"/>
      <c r="K372" s="101"/>
    </row>
    <row r="373" spans="1:11" x14ac:dyDescent="0.25">
      <c r="A373" s="106"/>
      <c r="B373" s="103"/>
      <c r="C373" s="101"/>
      <c r="D373" s="101"/>
      <c r="E373" s="108"/>
      <c r="F373" s="105"/>
      <c r="G373" s="28"/>
      <c r="H373" s="103"/>
      <c r="I373" s="104"/>
      <c r="J373" s="101"/>
      <c r="K373" s="101"/>
    </row>
    <row r="374" spans="1:11" x14ac:dyDescent="0.25">
      <c r="A374" s="106"/>
      <c r="B374" s="103"/>
      <c r="C374" s="101"/>
      <c r="D374" s="101"/>
      <c r="E374" s="110"/>
      <c r="F374" s="104"/>
      <c r="G374" s="28"/>
      <c r="H374" s="103"/>
      <c r="I374" s="104"/>
      <c r="J374" s="101"/>
      <c r="K374" s="101"/>
    </row>
    <row r="375" spans="1:11" x14ac:dyDescent="0.25">
      <c r="A375" s="106"/>
      <c r="B375" s="103"/>
      <c r="C375" s="101"/>
      <c r="D375" s="101"/>
      <c r="E375" s="110"/>
      <c r="F375" s="105"/>
      <c r="G375" s="28"/>
      <c r="H375" s="103"/>
      <c r="I375" s="104"/>
      <c r="J375" s="101"/>
      <c r="K375" s="101"/>
    </row>
    <row r="376" spans="1:11" x14ac:dyDescent="0.25">
      <c r="A376" s="106"/>
      <c r="B376" s="103"/>
      <c r="C376" s="101"/>
      <c r="D376" s="101"/>
      <c r="E376" s="110"/>
      <c r="F376" s="105"/>
      <c r="G376" s="28"/>
      <c r="H376" s="103"/>
      <c r="I376" s="104"/>
      <c r="J376" s="101"/>
      <c r="K376" s="101"/>
    </row>
    <row r="377" spans="1:11" x14ac:dyDescent="0.25">
      <c r="A377" s="106"/>
      <c r="B377" s="103"/>
      <c r="C377" s="101"/>
      <c r="D377" s="101"/>
      <c r="E377" s="108"/>
      <c r="F377" s="105"/>
      <c r="G377" s="28"/>
      <c r="H377" s="103"/>
      <c r="I377" s="104"/>
      <c r="J377" s="101"/>
      <c r="K377" s="101"/>
    </row>
    <row r="378" spans="1:11" x14ac:dyDescent="0.25">
      <c r="A378" s="106"/>
      <c r="B378" s="103"/>
      <c r="C378" s="101"/>
      <c r="D378" s="101"/>
      <c r="E378" s="110"/>
      <c r="F378" s="105"/>
      <c r="G378" s="28"/>
      <c r="H378" s="103"/>
      <c r="I378" s="104"/>
      <c r="J378" s="101"/>
      <c r="K378" s="101"/>
    </row>
    <row r="379" spans="1:11" x14ac:dyDescent="0.25">
      <c r="A379" s="100"/>
      <c r="B379" s="101"/>
      <c r="C379" s="101"/>
      <c r="D379" s="101"/>
      <c r="E379" s="102"/>
      <c r="F379" s="105"/>
      <c r="G379" s="28"/>
      <c r="H379" s="103"/>
      <c r="I379" s="104"/>
      <c r="J379" s="101"/>
      <c r="K379" s="101"/>
    </row>
    <row r="380" spans="1:11" x14ac:dyDescent="0.25">
      <c r="A380" s="100"/>
      <c r="B380" s="101"/>
      <c r="C380" s="101"/>
      <c r="D380" s="101"/>
      <c r="E380" s="102"/>
      <c r="F380" s="104"/>
      <c r="G380" s="28"/>
      <c r="H380" s="103"/>
      <c r="I380" s="104"/>
      <c r="J380" s="101"/>
      <c r="K380" s="101"/>
    </row>
    <row r="381" spans="1:11" x14ac:dyDescent="0.25">
      <c r="A381" s="100"/>
      <c r="B381" s="101"/>
      <c r="C381" s="101"/>
      <c r="D381" s="101"/>
      <c r="E381" s="102"/>
      <c r="F381" s="104"/>
      <c r="G381" s="28"/>
      <c r="H381" s="103"/>
      <c r="I381" s="104"/>
      <c r="J381" s="101"/>
      <c r="K381" s="101"/>
    </row>
    <row r="382" spans="1:11" x14ac:dyDescent="0.25">
      <c r="A382" s="106"/>
      <c r="B382" s="103"/>
      <c r="C382" s="103"/>
      <c r="D382" s="101"/>
      <c r="E382" s="110"/>
      <c r="F382" s="104"/>
      <c r="G382" s="28"/>
      <c r="H382" s="103"/>
      <c r="I382" s="104"/>
      <c r="J382" s="101"/>
      <c r="K382" s="101"/>
    </row>
    <row r="383" spans="1:11" x14ac:dyDescent="0.25">
      <c r="A383" s="106"/>
      <c r="B383" s="103"/>
      <c r="C383" s="103"/>
      <c r="D383" s="101"/>
      <c r="E383" s="110"/>
      <c r="F383" s="104"/>
      <c r="G383" s="28"/>
      <c r="H383" s="103"/>
      <c r="I383" s="104"/>
      <c r="J383" s="101"/>
      <c r="K383" s="101"/>
    </row>
    <row r="384" spans="1:11" x14ac:dyDescent="0.25">
      <c r="A384" s="100"/>
      <c r="B384" s="101"/>
      <c r="C384" s="101"/>
      <c r="D384" s="101"/>
      <c r="E384" s="102"/>
      <c r="F384" s="104"/>
      <c r="G384" s="28"/>
      <c r="H384" s="101"/>
      <c r="I384" s="104"/>
      <c r="J384" s="101"/>
      <c r="K384" s="101"/>
    </row>
    <row r="385" spans="1:11" x14ac:dyDescent="0.25">
      <c r="A385" s="100"/>
      <c r="B385" s="101"/>
      <c r="C385" s="101"/>
      <c r="D385" s="101"/>
      <c r="E385" s="102"/>
      <c r="F385" s="104"/>
      <c r="G385" s="28"/>
      <c r="H385" s="101"/>
      <c r="I385" s="104"/>
      <c r="J385" s="101"/>
      <c r="K385" s="101"/>
    </row>
    <row r="386" spans="1:11" x14ac:dyDescent="0.25">
      <c r="A386" s="106"/>
      <c r="B386" s="103"/>
      <c r="C386" s="101"/>
      <c r="D386" s="101"/>
      <c r="E386" s="110"/>
      <c r="F386" s="104"/>
      <c r="G386" s="28"/>
      <c r="H386" s="103"/>
      <c r="I386" s="104"/>
      <c r="J386" s="101"/>
      <c r="K386" s="101"/>
    </row>
    <row r="387" spans="1:11" x14ac:dyDescent="0.25">
      <c r="A387" s="106"/>
      <c r="B387" s="103"/>
      <c r="C387" s="101"/>
      <c r="D387" s="101"/>
      <c r="E387" s="110"/>
      <c r="F387" s="104"/>
      <c r="G387" s="28"/>
      <c r="H387" s="103"/>
      <c r="I387" s="104"/>
      <c r="J387" s="101"/>
      <c r="K387" s="101"/>
    </row>
    <row r="388" spans="1:11" x14ac:dyDescent="0.25">
      <c r="A388" s="106"/>
      <c r="B388" s="103"/>
      <c r="C388" s="101"/>
      <c r="D388" s="101"/>
      <c r="E388" s="110"/>
      <c r="F388" s="104"/>
      <c r="G388" s="28"/>
      <c r="H388" s="103"/>
      <c r="I388" s="104"/>
      <c r="J388" s="101"/>
      <c r="K388" s="101"/>
    </row>
    <row r="389" spans="1:11" x14ac:dyDescent="0.25">
      <c r="A389" s="106"/>
      <c r="B389" s="103"/>
      <c r="C389" s="101"/>
      <c r="D389" s="101"/>
      <c r="E389" s="110"/>
      <c r="F389" s="104"/>
      <c r="G389" s="28"/>
      <c r="H389" s="103"/>
      <c r="I389" s="104"/>
      <c r="J389" s="101"/>
      <c r="K389" s="101"/>
    </row>
    <row r="390" spans="1:11" x14ac:dyDescent="0.25">
      <c r="A390" s="106"/>
      <c r="B390" s="103"/>
      <c r="C390" s="101"/>
      <c r="D390" s="101"/>
      <c r="E390" s="110"/>
      <c r="F390" s="104"/>
      <c r="G390" s="28"/>
      <c r="H390" s="103"/>
      <c r="I390" s="104"/>
      <c r="J390" s="101"/>
      <c r="K390" s="101"/>
    </row>
    <row r="391" spans="1:11" x14ac:dyDescent="0.25">
      <c r="A391" s="106"/>
      <c r="B391" s="103"/>
      <c r="C391" s="101"/>
      <c r="D391" s="101"/>
      <c r="E391" s="110"/>
      <c r="F391" s="104"/>
      <c r="G391" s="28"/>
      <c r="H391" s="103"/>
      <c r="I391" s="104"/>
      <c r="J391" s="101"/>
      <c r="K391" s="101"/>
    </row>
    <row r="392" spans="1:11" x14ac:dyDescent="0.25">
      <c r="A392" s="106"/>
      <c r="B392" s="103"/>
      <c r="C392" s="101"/>
      <c r="D392" s="101"/>
      <c r="E392" s="110"/>
      <c r="F392" s="104"/>
      <c r="G392" s="28"/>
      <c r="H392" s="103"/>
      <c r="I392" s="104"/>
      <c r="J392" s="101"/>
      <c r="K392" s="101"/>
    </row>
    <row r="393" spans="1:11" x14ac:dyDescent="0.25">
      <c r="A393" s="106"/>
      <c r="B393" s="103"/>
      <c r="C393" s="101"/>
      <c r="D393" s="101"/>
      <c r="E393" s="110"/>
      <c r="F393" s="104"/>
      <c r="G393" s="28"/>
      <c r="H393" s="103"/>
      <c r="I393" s="104"/>
      <c r="J393" s="101"/>
      <c r="K393" s="101"/>
    </row>
    <row r="394" spans="1:11" x14ac:dyDescent="0.25">
      <c r="A394" s="106"/>
      <c r="B394" s="103"/>
      <c r="C394" s="101"/>
      <c r="D394" s="101"/>
      <c r="E394" s="110"/>
      <c r="F394" s="104"/>
      <c r="G394" s="28"/>
      <c r="H394" s="103"/>
      <c r="I394" s="104"/>
      <c r="J394" s="101"/>
      <c r="K394" s="101"/>
    </row>
    <row r="395" spans="1:11" x14ac:dyDescent="0.25">
      <c r="A395" s="100"/>
      <c r="B395" s="103"/>
      <c r="C395" s="101"/>
      <c r="D395" s="101"/>
      <c r="E395" s="102"/>
      <c r="F395" s="101"/>
      <c r="G395" s="28"/>
      <c r="H395" s="101"/>
      <c r="I395" s="104"/>
      <c r="J395" s="101"/>
      <c r="K395" s="101"/>
    </row>
    <row r="396" spans="1:11" x14ac:dyDescent="0.25">
      <c r="A396" s="100"/>
      <c r="B396" s="103"/>
      <c r="C396" s="101"/>
      <c r="D396" s="101"/>
      <c r="E396" s="102"/>
      <c r="F396" s="101"/>
      <c r="G396" s="28"/>
      <c r="H396" s="101"/>
      <c r="I396" s="104"/>
      <c r="J396" s="101"/>
      <c r="K396" s="101"/>
    </row>
    <row r="397" spans="1:11" x14ac:dyDescent="0.25">
      <c r="A397" s="100"/>
      <c r="B397" s="103"/>
      <c r="C397" s="101"/>
      <c r="D397" s="101"/>
      <c r="E397" s="102"/>
      <c r="F397" s="101"/>
      <c r="G397" s="28"/>
      <c r="H397" s="101"/>
      <c r="I397" s="104"/>
      <c r="J397" s="101"/>
      <c r="K397" s="101"/>
    </row>
    <row r="398" spans="1:11" x14ac:dyDescent="0.25">
      <c r="A398" s="100"/>
      <c r="B398" s="103"/>
      <c r="C398" s="101"/>
      <c r="D398" s="101"/>
      <c r="E398" s="102"/>
      <c r="F398" s="104"/>
      <c r="G398" s="28"/>
      <c r="H398" s="101"/>
      <c r="I398" s="104"/>
      <c r="J398" s="101"/>
      <c r="K398" s="101"/>
    </row>
    <row r="399" spans="1:11" x14ac:dyDescent="0.25">
      <c r="A399" s="106"/>
      <c r="B399" s="103"/>
      <c r="C399" s="101"/>
      <c r="D399" s="101"/>
      <c r="E399" s="110"/>
      <c r="F399" s="105"/>
      <c r="G399" s="28"/>
      <c r="H399" s="103"/>
      <c r="I399" s="104"/>
      <c r="J399" s="101"/>
      <c r="K399" s="101"/>
    </row>
    <row r="400" spans="1:11" x14ac:dyDescent="0.25">
      <c r="A400" s="100"/>
      <c r="B400" s="101"/>
      <c r="C400" s="101"/>
      <c r="D400" s="101"/>
      <c r="E400" s="102"/>
      <c r="F400" s="104"/>
      <c r="G400" s="28"/>
      <c r="H400" s="103"/>
      <c r="I400" s="104"/>
      <c r="J400" s="101"/>
      <c r="K400" s="101"/>
    </row>
    <row r="401" spans="1:11" x14ac:dyDescent="0.25">
      <c r="A401" s="100"/>
      <c r="B401" s="101"/>
      <c r="C401" s="101"/>
      <c r="D401" s="101"/>
      <c r="E401" s="102"/>
      <c r="F401" s="104"/>
      <c r="G401" s="28"/>
      <c r="H401" s="103"/>
      <c r="I401" s="104"/>
      <c r="J401" s="101"/>
      <c r="K401" s="101"/>
    </row>
    <row r="402" spans="1:11" x14ac:dyDescent="0.25">
      <c r="A402" s="100"/>
      <c r="B402" s="101"/>
      <c r="C402" s="101"/>
      <c r="D402" s="101"/>
      <c r="E402" s="102"/>
      <c r="F402" s="104"/>
      <c r="G402" s="28"/>
      <c r="H402" s="103"/>
      <c r="I402" s="104"/>
      <c r="J402" s="101"/>
      <c r="K402" s="101"/>
    </row>
    <row r="403" spans="1:11" x14ac:dyDescent="0.25">
      <c r="A403" s="100"/>
      <c r="B403" s="101"/>
      <c r="C403" s="101"/>
      <c r="D403" s="101"/>
      <c r="E403" s="102"/>
      <c r="F403" s="104"/>
      <c r="G403" s="28"/>
      <c r="H403" s="103"/>
      <c r="I403" s="104"/>
      <c r="J403" s="101"/>
      <c r="K403" s="101"/>
    </row>
    <row r="404" spans="1:11" x14ac:dyDescent="0.25">
      <c r="A404" s="100"/>
      <c r="B404" s="101"/>
      <c r="C404" s="101"/>
      <c r="D404" s="101"/>
      <c r="E404" s="102"/>
      <c r="F404" s="103"/>
      <c r="G404" s="28"/>
      <c r="H404" s="103"/>
      <c r="I404" s="104"/>
      <c r="J404" s="101"/>
      <c r="K404" s="101"/>
    </row>
    <row r="405" spans="1:11" x14ac:dyDescent="0.25">
      <c r="A405" s="100"/>
      <c r="B405" s="101"/>
      <c r="C405" s="101"/>
      <c r="D405" s="101"/>
      <c r="E405" s="102"/>
      <c r="F405" s="103"/>
      <c r="G405" s="28"/>
      <c r="H405" s="103"/>
      <c r="I405" s="104"/>
      <c r="J405" s="101"/>
      <c r="K405" s="101"/>
    </row>
    <row r="406" spans="1:11" x14ac:dyDescent="0.25">
      <c r="A406" s="106"/>
      <c r="B406" s="103"/>
      <c r="C406" s="103"/>
      <c r="D406" s="101"/>
      <c r="E406" s="110"/>
      <c r="F406" s="104"/>
      <c r="G406" s="28"/>
      <c r="H406" s="103"/>
      <c r="I406" s="104"/>
      <c r="J406" s="101"/>
      <c r="K406" s="101"/>
    </row>
    <row r="407" spans="1:11" x14ac:dyDescent="0.25">
      <c r="A407" s="106"/>
      <c r="B407" s="103"/>
      <c r="C407" s="103"/>
      <c r="D407" s="101"/>
      <c r="E407" s="110"/>
      <c r="F407" s="104"/>
      <c r="G407" s="28"/>
      <c r="H407" s="103"/>
      <c r="I407" s="104"/>
      <c r="J407" s="101"/>
      <c r="K407" s="101"/>
    </row>
    <row r="408" spans="1:11" x14ac:dyDescent="0.25">
      <c r="A408" s="106"/>
      <c r="B408" s="103"/>
      <c r="C408" s="103"/>
      <c r="D408" s="101"/>
      <c r="E408" s="110"/>
      <c r="F408" s="104"/>
      <c r="G408" s="28"/>
      <c r="H408" s="103"/>
      <c r="I408" s="104"/>
      <c r="J408" s="101"/>
      <c r="K408" s="101"/>
    </row>
    <row r="409" spans="1:11" x14ac:dyDescent="0.25">
      <c r="A409" s="100"/>
      <c r="B409" s="101"/>
      <c r="C409" s="101"/>
      <c r="D409" s="101"/>
      <c r="E409" s="102"/>
      <c r="F409" s="104"/>
      <c r="G409" s="28"/>
      <c r="H409" s="101"/>
      <c r="I409" s="104"/>
      <c r="J409" s="101"/>
      <c r="K409" s="101"/>
    </row>
    <row r="410" spans="1:11" x14ac:dyDescent="0.25">
      <c r="A410" s="100"/>
      <c r="B410" s="103"/>
      <c r="C410" s="101"/>
      <c r="D410" s="101"/>
      <c r="E410" s="102"/>
      <c r="F410" s="101"/>
      <c r="G410" s="28"/>
      <c r="H410" s="101"/>
      <c r="I410" s="104"/>
      <c r="J410" s="101"/>
      <c r="K410" s="101"/>
    </row>
    <row r="411" spans="1:11" x14ac:dyDescent="0.25">
      <c r="A411" s="100"/>
      <c r="B411" s="103"/>
      <c r="C411" s="101"/>
      <c r="D411" s="101"/>
      <c r="E411" s="102"/>
      <c r="F411" s="101"/>
      <c r="G411" s="28"/>
      <c r="H411" s="101"/>
      <c r="I411" s="104"/>
      <c r="J411" s="101"/>
      <c r="K411" s="101"/>
    </row>
    <row r="412" spans="1:11" x14ac:dyDescent="0.25">
      <c r="A412" s="100"/>
      <c r="B412" s="103"/>
      <c r="C412" s="101"/>
      <c r="D412" s="101"/>
      <c r="E412" s="102"/>
      <c r="F412" s="101"/>
      <c r="G412" s="28"/>
      <c r="H412" s="101"/>
      <c r="I412" s="104"/>
      <c r="J412" s="101"/>
      <c r="K412" s="101"/>
    </row>
    <row r="413" spans="1:11" x14ac:dyDescent="0.25">
      <c r="A413" s="100"/>
      <c r="B413" s="103"/>
      <c r="C413" s="101"/>
      <c r="D413" s="101"/>
      <c r="E413" s="102"/>
      <c r="F413" s="101"/>
      <c r="G413" s="28"/>
      <c r="H413" s="101"/>
      <c r="I413" s="104"/>
      <c r="J413" s="101"/>
      <c r="K413" s="101"/>
    </row>
    <row r="414" spans="1:11" x14ac:dyDescent="0.25">
      <c r="A414" s="106"/>
      <c r="B414" s="103"/>
      <c r="C414" s="101"/>
      <c r="D414" s="101"/>
      <c r="E414" s="110"/>
      <c r="F414" s="101"/>
      <c r="G414" s="28"/>
      <c r="H414" s="103"/>
      <c r="I414" s="104"/>
      <c r="J414" s="101"/>
      <c r="K414" s="101"/>
    </row>
    <row r="415" spans="1:11" x14ac:dyDescent="0.25">
      <c r="A415" s="112"/>
      <c r="B415" s="28"/>
      <c r="C415" s="103"/>
      <c r="D415" s="101"/>
      <c r="E415" s="108"/>
      <c r="F415" s="104"/>
      <c r="G415" s="28"/>
      <c r="H415" s="103"/>
      <c r="I415" s="104"/>
      <c r="J415" s="101"/>
      <c r="K415" s="101"/>
    </row>
    <row r="416" spans="1:11" x14ac:dyDescent="0.25">
      <c r="A416" s="112"/>
      <c r="B416" s="28"/>
      <c r="C416" s="103"/>
      <c r="D416" s="104"/>
      <c r="E416" s="102"/>
      <c r="F416" s="104"/>
      <c r="G416" s="28"/>
      <c r="H416" s="103"/>
      <c r="I416" s="104"/>
      <c r="J416" s="101"/>
      <c r="K416" s="101"/>
    </row>
    <row r="417" spans="1:11" x14ac:dyDescent="0.25">
      <c r="A417" s="112"/>
      <c r="B417" s="28"/>
      <c r="C417" s="103"/>
      <c r="D417" s="103"/>
      <c r="E417" s="102"/>
      <c r="F417" s="104"/>
      <c r="G417" s="28"/>
      <c r="H417" s="103"/>
      <c r="I417" s="104"/>
      <c r="J417" s="101"/>
      <c r="K417" s="101"/>
    </row>
    <row r="418" spans="1:11" x14ac:dyDescent="0.25">
      <c r="A418" s="112"/>
      <c r="B418" s="28"/>
      <c r="C418" s="103"/>
      <c r="D418" s="103"/>
      <c r="E418" s="102"/>
      <c r="F418" s="104"/>
      <c r="G418" s="28"/>
      <c r="H418" s="103"/>
      <c r="I418" s="104"/>
      <c r="J418" s="101"/>
      <c r="K418" s="101"/>
    </row>
    <row r="419" spans="1:11" x14ac:dyDescent="0.25">
      <c r="A419" s="112"/>
      <c r="B419" s="28"/>
      <c r="C419" s="103"/>
      <c r="D419" s="103"/>
      <c r="E419" s="108"/>
      <c r="F419" s="104"/>
      <c r="G419" s="28"/>
      <c r="H419" s="103"/>
      <c r="I419" s="104"/>
      <c r="J419" s="101"/>
      <c r="K419" s="101"/>
    </row>
    <row r="420" spans="1:11" x14ac:dyDescent="0.25">
      <c r="A420" s="112"/>
      <c r="B420" s="28"/>
      <c r="C420" s="103"/>
      <c r="D420" s="113"/>
      <c r="E420" s="108"/>
      <c r="F420" s="104"/>
      <c r="G420" s="28"/>
      <c r="H420" s="103"/>
      <c r="I420" s="104"/>
      <c r="J420" s="101"/>
      <c r="K420" s="101"/>
    </row>
    <row r="421" spans="1:11" x14ac:dyDescent="0.25">
      <c r="A421" s="112"/>
      <c r="B421" s="28"/>
      <c r="C421" s="103"/>
      <c r="D421" s="113"/>
      <c r="E421" s="108"/>
      <c r="F421" s="104"/>
      <c r="G421" s="28"/>
      <c r="H421" s="103"/>
      <c r="I421" s="104"/>
      <c r="J421" s="101"/>
      <c r="K421" s="101"/>
    </row>
    <row r="422" spans="1:11" x14ac:dyDescent="0.25">
      <c r="A422" s="106"/>
      <c r="B422" s="103"/>
      <c r="C422" s="101"/>
      <c r="D422" s="101"/>
      <c r="E422" s="110"/>
      <c r="F422" s="105"/>
      <c r="G422" s="28"/>
      <c r="H422" s="103"/>
      <c r="I422" s="104"/>
      <c r="J422" s="101"/>
      <c r="K422" s="101"/>
    </row>
    <row r="423" spans="1:11" x14ac:dyDescent="0.25">
      <c r="A423" s="106"/>
      <c r="B423" s="103"/>
      <c r="C423" s="101"/>
      <c r="D423" s="101"/>
      <c r="E423" s="110"/>
      <c r="F423" s="105"/>
      <c r="G423" s="28"/>
      <c r="H423" s="103"/>
      <c r="I423" s="104"/>
      <c r="J423" s="101"/>
      <c r="K423" s="101"/>
    </row>
    <row r="424" spans="1:11" x14ac:dyDescent="0.25">
      <c r="A424" s="106"/>
      <c r="B424" s="103"/>
      <c r="C424" s="101"/>
      <c r="D424" s="101"/>
      <c r="E424" s="110"/>
      <c r="F424" s="105"/>
      <c r="G424" s="28"/>
      <c r="H424" s="103"/>
      <c r="I424" s="104"/>
      <c r="J424" s="101"/>
      <c r="K424" s="101"/>
    </row>
    <row r="425" spans="1:11" x14ac:dyDescent="0.25">
      <c r="A425" s="100"/>
      <c r="B425" s="101"/>
      <c r="C425" s="101"/>
      <c r="D425" s="101"/>
      <c r="E425" s="102"/>
      <c r="F425" s="104"/>
      <c r="G425" s="28"/>
      <c r="H425" s="103"/>
      <c r="I425" s="104"/>
      <c r="J425" s="101"/>
      <c r="K425" s="101"/>
    </row>
    <row r="426" spans="1:11" x14ac:dyDescent="0.25">
      <c r="A426" s="100"/>
      <c r="B426" s="101"/>
      <c r="C426" s="101"/>
      <c r="D426" s="101"/>
      <c r="E426" s="102"/>
      <c r="F426" s="104"/>
      <c r="G426" s="28"/>
      <c r="H426" s="103"/>
      <c r="I426" s="104"/>
      <c r="J426" s="101"/>
      <c r="K426" s="101"/>
    </row>
    <row r="427" spans="1:11" x14ac:dyDescent="0.25">
      <c r="A427" s="100"/>
      <c r="B427" s="101"/>
      <c r="C427" s="101"/>
      <c r="D427" s="101"/>
      <c r="E427" s="102"/>
      <c r="F427" s="103"/>
      <c r="G427" s="28"/>
      <c r="H427" s="103"/>
      <c r="I427" s="104"/>
      <c r="J427" s="101"/>
      <c r="K427" s="101"/>
    </row>
    <row r="428" spans="1:11" x14ac:dyDescent="0.25">
      <c r="A428" s="100"/>
      <c r="B428" s="100"/>
      <c r="C428" s="101"/>
      <c r="D428" s="109"/>
      <c r="E428" s="102"/>
      <c r="F428" s="104"/>
      <c r="G428" s="28"/>
      <c r="H428" s="103"/>
      <c r="I428" s="104"/>
      <c r="J428" s="101"/>
      <c r="K428" s="101"/>
    </row>
    <row r="429" spans="1:11" x14ac:dyDescent="0.25">
      <c r="A429" s="106"/>
      <c r="B429" s="103"/>
      <c r="C429" s="103"/>
      <c r="D429" s="101"/>
      <c r="E429" s="110"/>
      <c r="F429" s="104"/>
      <c r="G429" s="28"/>
      <c r="H429" s="103"/>
      <c r="I429" s="104"/>
      <c r="J429" s="101"/>
      <c r="K429" s="101"/>
    </row>
    <row r="430" spans="1:11" x14ac:dyDescent="0.25">
      <c r="A430" s="106"/>
      <c r="B430" s="103"/>
      <c r="C430" s="103"/>
      <c r="D430" s="101"/>
      <c r="E430" s="110"/>
      <c r="F430" s="104"/>
      <c r="G430" s="28"/>
      <c r="H430" s="103"/>
      <c r="I430" s="104"/>
      <c r="J430" s="101"/>
      <c r="K430" s="101"/>
    </row>
    <row r="431" spans="1:11" x14ac:dyDescent="0.25">
      <c r="A431" s="100"/>
      <c r="B431" s="101"/>
      <c r="C431" s="101"/>
      <c r="D431" s="107"/>
      <c r="E431" s="111"/>
      <c r="F431" s="104"/>
      <c r="G431" s="28"/>
      <c r="H431" s="101"/>
      <c r="I431" s="104"/>
      <c r="J431" s="101"/>
      <c r="K431" s="101"/>
    </row>
    <row r="432" spans="1:11" x14ac:dyDescent="0.25">
      <c r="A432" s="100"/>
      <c r="B432" s="101"/>
      <c r="C432" s="101"/>
      <c r="D432" s="107"/>
      <c r="E432" s="111"/>
      <c r="F432" s="104"/>
      <c r="G432" s="28"/>
      <c r="H432" s="101"/>
      <c r="I432" s="104"/>
      <c r="J432" s="101"/>
      <c r="K432" s="101"/>
    </row>
    <row r="433" spans="1:11" x14ac:dyDescent="0.25">
      <c r="A433" s="100"/>
      <c r="B433" s="101"/>
      <c r="C433" s="101"/>
      <c r="D433" s="101"/>
      <c r="E433" s="102"/>
      <c r="F433" s="104"/>
      <c r="G433" s="28"/>
      <c r="H433" s="101"/>
      <c r="I433" s="104"/>
      <c r="J433" s="101"/>
      <c r="K433" s="101"/>
    </row>
    <row r="434" spans="1:11" x14ac:dyDescent="0.25">
      <c r="A434" s="100"/>
      <c r="B434" s="101"/>
      <c r="C434" s="101"/>
      <c r="D434" s="101"/>
      <c r="E434" s="102"/>
      <c r="F434" s="104"/>
      <c r="G434" s="28"/>
      <c r="H434" s="101"/>
      <c r="I434" s="104"/>
      <c r="J434" s="101"/>
      <c r="K434" s="101"/>
    </row>
    <row r="435" spans="1:11" x14ac:dyDescent="0.25">
      <c r="A435" s="106"/>
      <c r="B435" s="103"/>
      <c r="C435" s="101"/>
      <c r="D435" s="101"/>
      <c r="E435" s="110"/>
      <c r="F435" s="104"/>
      <c r="G435" s="28"/>
      <c r="H435" s="103"/>
      <c r="I435" s="104"/>
      <c r="J435" s="101"/>
      <c r="K435" s="101"/>
    </row>
    <row r="436" spans="1:11" x14ac:dyDescent="0.25">
      <c r="A436" s="100"/>
      <c r="B436" s="103"/>
      <c r="C436" s="101"/>
      <c r="D436" s="101"/>
      <c r="E436" s="102"/>
      <c r="F436" s="101"/>
      <c r="G436" s="28"/>
      <c r="H436" s="101"/>
      <c r="I436" s="104"/>
      <c r="J436" s="101"/>
      <c r="K436" s="101"/>
    </row>
    <row r="437" spans="1:11" x14ac:dyDescent="0.25">
      <c r="A437" s="100"/>
      <c r="B437" s="103"/>
      <c r="C437" s="101"/>
      <c r="D437" s="101"/>
      <c r="E437" s="102"/>
      <c r="F437" s="101"/>
      <c r="G437" s="28"/>
      <c r="H437" s="101"/>
      <c r="I437" s="104"/>
      <c r="J437" s="101"/>
      <c r="K437" s="101"/>
    </row>
    <row r="438" spans="1:11" x14ac:dyDescent="0.25">
      <c r="A438" s="100"/>
      <c r="B438" s="103"/>
      <c r="C438" s="101"/>
      <c r="D438" s="101"/>
      <c r="E438" s="102"/>
      <c r="F438" s="101"/>
      <c r="G438" s="28"/>
      <c r="H438" s="101"/>
      <c r="I438" s="104"/>
      <c r="J438" s="101"/>
      <c r="K438" s="101"/>
    </row>
    <row r="439" spans="1:11" x14ac:dyDescent="0.25">
      <c r="A439" s="106"/>
      <c r="B439" s="103"/>
      <c r="C439" s="101"/>
      <c r="D439" s="101"/>
      <c r="E439" s="110"/>
      <c r="F439" s="101"/>
      <c r="G439" s="28"/>
      <c r="H439" s="103"/>
      <c r="I439" s="104"/>
      <c r="J439" s="101"/>
      <c r="K439" s="101"/>
    </row>
    <row r="440" spans="1:11" x14ac:dyDescent="0.25">
      <c r="A440" s="106"/>
      <c r="B440" s="103"/>
      <c r="C440" s="101"/>
      <c r="D440" s="101"/>
      <c r="E440" s="110"/>
      <c r="F440" s="101"/>
      <c r="G440" s="28"/>
      <c r="H440" s="103"/>
      <c r="I440" s="104"/>
      <c r="J440" s="101"/>
      <c r="K440" s="101"/>
    </row>
    <row r="441" spans="1:11" x14ac:dyDescent="0.25">
      <c r="A441" s="106"/>
      <c r="B441" s="103"/>
      <c r="C441" s="101"/>
      <c r="D441" s="101"/>
      <c r="E441" s="110"/>
      <c r="F441" s="101"/>
      <c r="G441" s="28"/>
      <c r="H441" s="103"/>
      <c r="I441" s="104"/>
      <c r="J441" s="101"/>
      <c r="K441" s="101"/>
    </row>
    <row r="442" spans="1:11" x14ac:dyDescent="0.25">
      <c r="A442" s="100"/>
      <c r="B442" s="101"/>
      <c r="C442" s="101"/>
      <c r="D442" s="101"/>
      <c r="E442" s="102"/>
      <c r="F442" s="104"/>
      <c r="G442" s="28"/>
      <c r="H442" s="103"/>
      <c r="I442" s="104"/>
      <c r="J442" s="101"/>
      <c r="K442" s="101"/>
    </row>
    <row r="443" spans="1:11" x14ac:dyDescent="0.25">
      <c r="A443" s="100"/>
      <c r="B443" s="101"/>
      <c r="C443" s="101"/>
      <c r="D443" s="101"/>
      <c r="E443" s="102"/>
      <c r="F443" s="104"/>
      <c r="G443" s="28"/>
      <c r="H443" s="103"/>
      <c r="I443" s="104"/>
      <c r="J443" s="101"/>
      <c r="K443" s="101"/>
    </row>
    <row r="444" spans="1:11" x14ac:dyDescent="0.25">
      <c r="A444" s="100"/>
      <c r="B444" s="101"/>
      <c r="C444" s="101"/>
      <c r="D444" s="101"/>
      <c r="E444" s="102"/>
      <c r="F444" s="104"/>
      <c r="G444" s="28"/>
      <c r="H444" s="103"/>
      <c r="I444" s="104"/>
      <c r="J444" s="101"/>
      <c r="K444" s="101"/>
    </row>
    <row r="445" spans="1:11" x14ac:dyDescent="0.25">
      <c r="A445" s="100"/>
      <c r="B445" s="101"/>
      <c r="C445" s="101"/>
      <c r="D445" s="101"/>
      <c r="E445" s="102"/>
      <c r="F445" s="104"/>
      <c r="G445" s="28"/>
      <c r="H445" s="103"/>
      <c r="I445" s="104"/>
      <c r="J445" s="101"/>
      <c r="K445" s="101"/>
    </row>
    <row r="446" spans="1:11" x14ac:dyDescent="0.25">
      <c r="A446" s="100"/>
      <c r="B446" s="101"/>
      <c r="C446" s="101"/>
      <c r="D446" s="101"/>
      <c r="E446" s="102"/>
      <c r="F446" s="104"/>
      <c r="G446" s="28"/>
      <c r="H446" s="103"/>
      <c r="I446" s="104"/>
      <c r="J446" s="101"/>
      <c r="K446" s="101"/>
    </row>
    <row r="447" spans="1:11" x14ac:dyDescent="0.25">
      <c r="A447" s="100"/>
      <c r="B447" s="101"/>
      <c r="C447" s="101"/>
      <c r="D447" s="101"/>
      <c r="E447" s="102"/>
      <c r="F447" s="103"/>
      <c r="G447" s="28"/>
      <c r="H447" s="103"/>
      <c r="I447" s="104"/>
      <c r="J447" s="101"/>
      <c r="K447" s="101"/>
    </row>
    <row r="448" spans="1:11" x14ac:dyDescent="0.25">
      <c r="A448" s="100"/>
      <c r="B448" s="101"/>
      <c r="C448" s="101"/>
      <c r="D448" s="101"/>
      <c r="E448" s="102"/>
      <c r="F448" s="103"/>
      <c r="G448" s="28"/>
      <c r="H448" s="103"/>
      <c r="I448" s="104"/>
      <c r="J448" s="101"/>
      <c r="K448" s="101"/>
    </row>
    <row r="449" spans="1:11" x14ac:dyDescent="0.25">
      <c r="A449" s="100"/>
      <c r="B449" s="101"/>
      <c r="C449" s="101"/>
      <c r="D449" s="101"/>
      <c r="E449" s="102"/>
      <c r="F449" s="103"/>
      <c r="G449" s="28"/>
      <c r="H449" s="103"/>
      <c r="I449" s="104"/>
      <c r="J449" s="101"/>
      <c r="K449" s="101"/>
    </row>
    <row r="450" spans="1:11" x14ac:dyDescent="0.25">
      <c r="A450" s="100"/>
      <c r="B450" s="100"/>
      <c r="C450" s="101"/>
      <c r="D450" s="109"/>
      <c r="E450" s="102"/>
      <c r="F450" s="104"/>
      <c r="G450" s="28"/>
      <c r="H450" s="101"/>
      <c r="I450" s="104"/>
      <c r="J450" s="101"/>
      <c r="K450" s="101"/>
    </row>
    <row r="451" spans="1:11" x14ac:dyDescent="0.25">
      <c r="A451" s="100"/>
      <c r="B451" s="100"/>
      <c r="C451" s="101"/>
      <c r="D451" s="109"/>
      <c r="E451" s="102"/>
      <c r="F451" s="104"/>
      <c r="G451" s="28"/>
      <c r="H451" s="101"/>
      <c r="I451" s="104"/>
      <c r="J451" s="101"/>
      <c r="K451" s="101"/>
    </row>
    <row r="452" spans="1:11" x14ac:dyDescent="0.25">
      <c r="A452" s="106"/>
      <c r="B452" s="103"/>
      <c r="C452" s="103"/>
      <c r="D452" s="101"/>
      <c r="E452" s="110"/>
      <c r="F452" s="104"/>
      <c r="G452" s="28"/>
      <c r="H452" s="103"/>
      <c r="I452" s="104"/>
      <c r="J452" s="101"/>
      <c r="K452" s="101"/>
    </row>
    <row r="453" spans="1:11" x14ac:dyDescent="0.25">
      <c r="A453" s="100"/>
      <c r="B453" s="101"/>
      <c r="C453" s="101"/>
      <c r="D453" s="107"/>
      <c r="E453" s="111"/>
      <c r="F453" s="104"/>
      <c r="G453" s="28"/>
      <c r="H453" s="101"/>
      <c r="I453" s="104"/>
      <c r="J453" s="101"/>
      <c r="K453" s="101"/>
    </row>
    <row r="454" spans="1:11" x14ac:dyDescent="0.25">
      <c r="A454" s="100"/>
      <c r="B454" s="101"/>
      <c r="C454" s="101"/>
      <c r="D454" s="107"/>
      <c r="E454" s="111"/>
      <c r="F454" s="104"/>
      <c r="G454" s="28"/>
      <c r="H454" s="101"/>
      <c r="I454" s="104"/>
      <c r="J454" s="101"/>
      <c r="K454" s="101"/>
    </row>
    <row r="455" spans="1:11" x14ac:dyDescent="0.25">
      <c r="A455" s="100"/>
      <c r="B455" s="101"/>
      <c r="C455" s="101"/>
      <c r="D455" s="107"/>
      <c r="E455" s="111"/>
      <c r="F455" s="104"/>
      <c r="G455" s="28"/>
      <c r="H455" s="101"/>
      <c r="I455" s="104"/>
      <c r="J455" s="101"/>
      <c r="K455" s="101"/>
    </row>
    <row r="456" spans="1:11" x14ac:dyDescent="0.25">
      <c r="A456" s="100"/>
      <c r="B456" s="101"/>
      <c r="C456" s="101"/>
      <c r="D456" s="101"/>
      <c r="E456" s="102"/>
      <c r="F456" s="104"/>
      <c r="G456" s="28"/>
      <c r="H456" s="101"/>
      <c r="I456" s="104"/>
      <c r="J456" s="101"/>
      <c r="K456" s="101"/>
    </row>
    <row r="457" spans="1:11" x14ac:dyDescent="0.25">
      <c r="A457" s="100"/>
      <c r="B457" s="101"/>
      <c r="C457" s="101"/>
      <c r="D457" s="101"/>
      <c r="E457" s="102"/>
      <c r="F457" s="104"/>
      <c r="G457" s="28"/>
      <c r="H457" s="101"/>
      <c r="I457" s="104"/>
      <c r="J457" s="101"/>
      <c r="K457" s="101"/>
    </row>
    <row r="458" spans="1:11" x14ac:dyDescent="0.25">
      <c r="A458" s="100"/>
      <c r="B458" s="103"/>
      <c r="C458" s="101"/>
      <c r="D458" s="101"/>
      <c r="E458" s="102"/>
      <c r="F458" s="101"/>
      <c r="G458" s="28"/>
      <c r="H458" s="101"/>
      <c r="I458" s="104"/>
      <c r="J458" s="101"/>
      <c r="K458" s="101"/>
    </row>
    <row r="459" spans="1:11" x14ac:dyDescent="0.25">
      <c r="A459" s="100"/>
      <c r="B459" s="103"/>
      <c r="C459" s="101"/>
      <c r="D459" s="101"/>
      <c r="E459" s="102"/>
      <c r="F459" s="101"/>
      <c r="G459" s="28"/>
      <c r="H459" s="101"/>
      <c r="I459" s="104"/>
      <c r="J459" s="101"/>
      <c r="K459" s="101"/>
    </row>
    <row r="460" spans="1:11" x14ac:dyDescent="0.25">
      <c r="A460" s="100"/>
      <c r="B460" s="103"/>
      <c r="C460" s="101"/>
      <c r="D460" s="101"/>
      <c r="E460" s="102"/>
      <c r="F460" s="101"/>
      <c r="G460" s="28"/>
      <c r="H460" s="101"/>
      <c r="I460" s="104"/>
      <c r="J460" s="101"/>
      <c r="K460" s="101"/>
    </row>
    <row r="461" spans="1:11" x14ac:dyDescent="0.25">
      <c r="A461" s="100"/>
      <c r="B461" s="103"/>
      <c r="C461" s="101"/>
      <c r="D461" s="101"/>
      <c r="E461" s="102"/>
      <c r="F461" s="101"/>
      <c r="G461" s="28"/>
      <c r="H461" s="101"/>
      <c r="I461" s="104"/>
      <c r="J461" s="101"/>
      <c r="K461" s="101"/>
    </row>
    <row r="462" spans="1:11" x14ac:dyDescent="0.25">
      <c r="A462" s="100"/>
      <c r="B462" s="103"/>
      <c r="C462" s="101"/>
      <c r="D462" s="101"/>
      <c r="E462" s="102"/>
      <c r="F462" s="101"/>
      <c r="G462" s="28"/>
      <c r="H462" s="101"/>
      <c r="I462" s="104"/>
      <c r="J462" s="101"/>
      <c r="K462" s="101"/>
    </row>
    <row r="463" spans="1:11" x14ac:dyDescent="0.25">
      <c r="A463" s="106"/>
      <c r="B463" s="103"/>
      <c r="C463" s="101"/>
      <c r="D463" s="101"/>
      <c r="E463" s="110"/>
      <c r="F463" s="101"/>
      <c r="G463" s="28"/>
      <c r="H463" s="103"/>
      <c r="I463" s="104"/>
      <c r="J463" s="101"/>
      <c r="K463" s="101"/>
    </row>
    <row r="464" spans="1:11" x14ac:dyDescent="0.25">
      <c r="A464" s="112"/>
      <c r="B464" s="28"/>
      <c r="C464" s="103"/>
      <c r="D464" s="113"/>
      <c r="E464" s="108"/>
      <c r="F464" s="104"/>
      <c r="G464" s="28"/>
      <c r="H464" s="103"/>
      <c r="I464" s="104"/>
      <c r="J464" s="101"/>
      <c r="K464" s="101"/>
    </row>
    <row r="465" spans="1:11" x14ac:dyDescent="0.25">
      <c r="A465" s="112"/>
      <c r="B465" s="28"/>
      <c r="C465" s="103"/>
      <c r="D465" s="113"/>
      <c r="E465" s="108"/>
      <c r="F465" s="104"/>
      <c r="G465" s="28"/>
      <c r="H465" s="103"/>
      <c r="I465" s="104"/>
      <c r="J465" s="101"/>
      <c r="K465" s="101"/>
    </row>
    <row r="466" spans="1:11" x14ac:dyDescent="0.25">
      <c r="A466" s="106"/>
      <c r="B466" s="28"/>
      <c r="C466" s="103"/>
      <c r="D466" s="101"/>
      <c r="E466" s="108"/>
      <c r="F466" s="105"/>
      <c r="G466" s="28"/>
      <c r="H466" s="103"/>
      <c r="I466" s="104"/>
      <c r="J466" s="101"/>
      <c r="K466" s="101"/>
    </row>
    <row r="467" spans="1:11" x14ac:dyDescent="0.25">
      <c r="A467" s="106"/>
      <c r="B467" s="101"/>
      <c r="C467" s="101"/>
      <c r="D467" s="101"/>
      <c r="E467" s="102"/>
      <c r="F467" s="105"/>
      <c r="G467" s="28"/>
      <c r="H467" s="103"/>
      <c r="I467" s="104"/>
      <c r="J467" s="101"/>
      <c r="K467" s="101"/>
    </row>
    <row r="468" spans="1:11" x14ac:dyDescent="0.25">
      <c r="A468" s="100"/>
      <c r="B468" s="101"/>
      <c r="C468" s="101"/>
      <c r="D468" s="101"/>
      <c r="E468" s="102"/>
      <c r="F468" s="104"/>
      <c r="G468" s="28"/>
      <c r="H468" s="103"/>
      <c r="I468" s="104"/>
      <c r="J468" s="101"/>
      <c r="K468" s="101"/>
    </row>
    <row r="469" spans="1:11" x14ac:dyDescent="0.25">
      <c r="A469" s="100"/>
      <c r="B469" s="101"/>
      <c r="C469" s="101"/>
      <c r="D469" s="101"/>
      <c r="E469" s="102"/>
      <c r="F469" s="104"/>
      <c r="G469" s="28"/>
      <c r="H469" s="103"/>
      <c r="I469" s="104"/>
      <c r="J469" s="101"/>
      <c r="K469" s="101"/>
    </row>
    <row r="470" spans="1:11" x14ac:dyDescent="0.25">
      <c r="A470" s="100"/>
      <c r="B470" s="101"/>
      <c r="C470" s="101"/>
      <c r="D470" s="101"/>
      <c r="E470" s="102"/>
      <c r="F470" s="104"/>
      <c r="G470" s="28"/>
      <c r="H470" s="103"/>
      <c r="I470" s="104"/>
      <c r="J470" s="101"/>
      <c r="K470" s="101"/>
    </row>
    <row r="471" spans="1:11" x14ac:dyDescent="0.25">
      <c r="A471" s="100"/>
      <c r="B471" s="101"/>
      <c r="C471" s="101"/>
      <c r="D471" s="101"/>
      <c r="E471" s="102"/>
      <c r="F471" s="104"/>
      <c r="G471" s="28"/>
      <c r="H471" s="103"/>
      <c r="I471" s="104"/>
      <c r="J471" s="101"/>
      <c r="K471" s="101"/>
    </row>
    <row r="472" spans="1:11" x14ac:dyDescent="0.25">
      <c r="A472" s="100"/>
      <c r="B472" s="101"/>
      <c r="C472" s="101"/>
      <c r="D472" s="101"/>
      <c r="E472" s="102"/>
      <c r="F472" s="104"/>
      <c r="G472" s="28"/>
      <c r="H472" s="103"/>
      <c r="I472" s="104"/>
      <c r="J472" s="101"/>
      <c r="K472" s="101"/>
    </row>
    <row r="473" spans="1:11" x14ac:dyDescent="0.25">
      <c r="A473" s="100"/>
      <c r="B473" s="101"/>
      <c r="C473" s="101"/>
      <c r="D473" s="101"/>
      <c r="E473" s="102"/>
      <c r="F473" s="104"/>
      <c r="G473" s="28"/>
      <c r="H473" s="103"/>
      <c r="I473" s="104"/>
      <c r="J473" s="101"/>
      <c r="K473" s="101"/>
    </row>
    <row r="474" spans="1:11" x14ac:dyDescent="0.25">
      <c r="A474" s="100"/>
      <c r="B474" s="101"/>
      <c r="C474" s="101"/>
      <c r="D474" s="101"/>
      <c r="E474" s="102"/>
      <c r="F474" s="104"/>
      <c r="G474" s="28"/>
      <c r="H474" s="103"/>
      <c r="I474" s="104"/>
      <c r="J474" s="101"/>
      <c r="K474" s="101"/>
    </row>
    <row r="475" spans="1:11" x14ac:dyDescent="0.25">
      <c r="A475" s="100"/>
      <c r="B475" s="103"/>
      <c r="C475" s="101"/>
      <c r="D475" s="101"/>
      <c r="E475" s="110"/>
      <c r="F475" s="103"/>
      <c r="G475" s="28"/>
      <c r="H475" s="103"/>
      <c r="I475" s="104"/>
      <c r="J475" s="101"/>
      <c r="K475" s="101"/>
    </row>
    <row r="476" spans="1:11" x14ac:dyDescent="0.25">
      <c r="A476" s="100"/>
      <c r="B476" s="101"/>
      <c r="C476" s="101"/>
      <c r="D476" s="101"/>
      <c r="E476" s="102"/>
      <c r="F476" s="103"/>
      <c r="G476" s="28"/>
      <c r="H476" s="103"/>
      <c r="I476" s="104"/>
      <c r="J476" s="101"/>
      <c r="K476" s="101"/>
    </row>
    <row r="477" spans="1:11" x14ac:dyDescent="0.25">
      <c r="A477" s="100"/>
      <c r="B477" s="101"/>
      <c r="C477" s="101"/>
      <c r="D477" s="101"/>
      <c r="E477" s="102"/>
      <c r="F477" s="103"/>
      <c r="G477" s="28"/>
      <c r="H477" s="103"/>
      <c r="I477" s="104"/>
      <c r="J477" s="101"/>
      <c r="K477" s="101"/>
    </row>
    <row r="478" spans="1:11" x14ac:dyDescent="0.25">
      <c r="A478" s="100"/>
      <c r="B478" s="101"/>
      <c r="C478" s="101"/>
      <c r="D478" s="101"/>
      <c r="E478" s="102"/>
      <c r="F478" s="103"/>
      <c r="G478" s="28"/>
      <c r="H478" s="103"/>
      <c r="I478" s="104"/>
      <c r="J478" s="101"/>
      <c r="K478" s="101"/>
    </row>
    <row r="479" spans="1:11" x14ac:dyDescent="0.25">
      <c r="A479" s="100"/>
      <c r="B479" s="101"/>
      <c r="C479" s="101"/>
      <c r="D479" s="101"/>
      <c r="E479" s="102"/>
      <c r="F479" s="103"/>
      <c r="G479" s="28"/>
      <c r="H479" s="103"/>
      <c r="I479" s="104"/>
      <c r="J479" s="101"/>
      <c r="K479" s="101"/>
    </row>
    <row r="480" spans="1:11" x14ac:dyDescent="0.25">
      <c r="A480" s="100"/>
      <c r="B480" s="100"/>
      <c r="C480" s="101"/>
      <c r="D480" s="109"/>
      <c r="E480" s="102"/>
      <c r="F480" s="104"/>
      <c r="G480" s="28"/>
      <c r="H480" s="101"/>
      <c r="I480" s="104"/>
      <c r="J480" s="101"/>
      <c r="K480" s="101"/>
    </row>
    <row r="481" spans="1:11" x14ac:dyDescent="0.25">
      <c r="A481" s="106"/>
      <c r="B481" s="103"/>
      <c r="C481" s="103"/>
      <c r="D481" s="101"/>
      <c r="E481" s="110"/>
      <c r="F481" s="104"/>
      <c r="G481" s="28"/>
      <c r="H481" s="103"/>
      <c r="I481" s="104"/>
      <c r="J481" s="101"/>
      <c r="K481" s="101"/>
    </row>
    <row r="482" spans="1:11" x14ac:dyDescent="0.25">
      <c r="A482" s="106"/>
      <c r="B482" s="103"/>
      <c r="C482" s="103"/>
      <c r="D482" s="101"/>
      <c r="E482" s="110"/>
      <c r="F482" s="104"/>
      <c r="G482" s="28"/>
      <c r="H482" s="103"/>
      <c r="I482" s="104"/>
      <c r="J482" s="101"/>
      <c r="K482" s="101"/>
    </row>
    <row r="483" spans="1:11" x14ac:dyDescent="0.25">
      <c r="A483" s="106"/>
      <c r="B483" s="103"/>
      <c r="C483" s="103"/>
      <c r="D483" s="101"/>
      <c r="E483" s="110"/>
      <c r="F483" s="104"/>
      <c r="G483" s="28"/>
      <c r="H483" s="103"/>
      <c r="I483" s="104"/>
      <c r="J483" s="101"/>
      <c r="K483" s="101"/>
    </row>
    <row r="484" spans="1:11" x14ac:dyDescent="0.25">
      <c r="A484" s="106"/>
      <c r="B484" s="103"/>
      <c r="C484" s="103"/>
      <c r="D484" s="101"/>
      <c r="E484" s="110"/>
      <c r="F484" s="104"/>
      <c r="G484" s="28"/>
      <c r="H484" s="103"/>
      <c r="I484" s="104"/>
      <c r="J484" s="101"/>
      <c r="K484" s="101"/>
    </row>
    <row r="485" spans="1:11" x14ac:dyDescent="0.25">
      <c r="A485" s="106"/>
      <c r="B485" s="103"/>
      <c r="C485" s="103"/>
      <c r="D485" s="101"/>
      <c r="E485" s="110"/>
      <c r="F485" s="104"/>
      <c r="G485" s="28"/>
      <c r="H485" s="103"/>
      <c r="I485" s="104"/>
      <c r="J485" s="101"/>
      <c r="K485" s="101"/>
    </row>
    <row r="486" spans="1:11" x14ac:dyDescent="0.25">
      <c r="A486" s="106"/>
      <c r="B486" s="103"/>
      <c r="C486" s="103"/>
      <c r="D486" s="101"/>
      <c r="E486" s="110"/>
      <c r="F486" s="104"/>
      <c r="G486" s="28"/>
      <c r="H486" s="103"/>
      <c r="I486" s="104"/>
      <c r="J486" s="101"/>
      <c r="K486" s="101"/>
    </row>
    <row r="487" spans="1:11" x14ac:dyDescent="0.25">
      <c r="A487" s="106"/>
      <c r="B487" s="103"/>
      <c r="C487" s="103"/>
      <c r="D487" s="101"/>
      <c r="E487" s="110"/>
      <c r="F487" s="104"/>
      <c r="G487" s="28"/>
      <c r="H487" s="103"/>
      <c r="I487" s="104"/>
      <c r="J487" s="101"/>
      <c r="K487" s="101"/>
    </row>
    <row r="488" spans="1:11" x14ac:dyDescent="0.25">
      <c r="A488" s="100"/>
      <c r="B488" s="101"/>
      <c r="C488" s="101"/>
      <c r="D488" s="107"/>
      <c r="E488" s="111"/>
      <c r="F488" s="104"/>
      <c r="G488" s="28"/>
      <c r="H488" s="101"/>
      <c r="I488" s="104"/>
      <c r="J488" s="101"/>
      <c r="K488" s="101"/>
    </row>
    <row r="489" spans="1:11" x14ac:dyDescent="0.25">
      <c r="A489" s="106"/>
      <c r="B489" s="103"/>
      <c r="C489" s="101"/>
      <c r="D489" s="107"/>
      <c r="E489" s="111"/>
      <c r="F489" s="104"/>
      <c r="G489" s="28"/>
      <c r="H489" s="103"/>
      <c r="I489" s="104"/>
      <c r="J489" s="101"/>
      <c r="K489" s="101"/>
    </row>
    <row r="490" spans="1:11" x14ac:dyDescent="0.25">
      <c r="A490" s="106"/>
      <c r="B490" s="103"/>
      <c r="C490" s="101"/>
      <c r="D490" s="107"/>
      <c r="E490" s="111"/>
      <c r="F490" s="104"/>
      <c r="G490" s="28"/>
      <c r="H490" s="103"/>
      <c r="I490" s="104"/>
      <c r="J490" s="101"/>
      <c r="K490" s="101"/>
    </row>
    <row r="491" spans="1:11" x14ac:dyDescent="0.25">
      <c r="A491" s="100"/>
      <c r="B491" s="101"/>
      <c r="C491" s="101"/>
      <c r="D491" s="101"/>
      <c r="E491" s="102"/>
      <c r="F491" s="104"/>
      <c r="G491" s="28"/>
      <c r="H491" s="101"/>
      <c r="I491" s="104"/>
      <c r="J491" s="101"/>
      <c r="K491" s="101"/>
    </row>
    <row r="492" spans="1:11" x14ac:dyDescent="0.25">
      <c r="A492" s="100"/>
      <c r="B492" s="101"/>
      <c r="C492" s="101"/>
      <c r="D492" s="101"/>
      <c r="E492" s="102"/>
      <c r="F492" s="104"/>
      <c r="G492" s="28"/>
      <c r="H492" s="101"/>
      <c r="I492" s="104"/>
      <c r="J492" s="101"/>
      <c r="K492" s="101"/>
    </row>
    <row r="493" spans="1:11" x14ac:dyDescent="0.25">
      <c r="A493" s="100"/>
      <c r="B493" s="103"/>
      <c r="C493" s="101"/>
      <c r="D493" s="101"/>
      <c r="E493" s="102"/>
      <c r="F493" s="101"/>
      <c r="G493" s="28"/>
      <c r="H493" s="101"/>
      <c r="I493" s="104"/>
      <c r="J493" s="101"/>
      <c r="K493" s="101"/>
    </row>
    <row r="494" spans="1:11" x14ac:dyDescent="0.25">
      <c r="A494" s="100"/>
      <c r="B494" s="103"/>
      <c r="C494" s="101"/>
      <c r="D494" s="101"/>
      <c r="E494" s="102"/>
      <c r="F494" s="101"/>
      <c r="G494" s="28"/>
      <c r="H494" s="101"/>
      <c r="I494" s="104"/>
      <c r="J494" s="101"/>
      <c r="K494" s="101"/>
    </row>
    <row r="495" spans="1:11" x14ac:dyDescent="0.25">
      <c r="A495" s="100"/>
      <c r="B495" s="103"/>
      <c r="C495" s="101"/>
      <c r="D495" s="101"/>
      <c r="E495" s="102"/>
      <c r="F495" s="101"/>
      <c r="G495" s="28"/>
      <c r="H495" s="101"/>
      <c r="I495" s="104"/>
      <c r="J495" s="101"/>
      <c r="K495" s="101"/>
    </row>
    <row r="496" spans="1:11" x14ac:dyDescent="0.25">
      <c r="A496" s="106"/>
      <c r="B496" s="103"/>
      <c r="C496" s="101"/>
      <c r="D496" s="101"/>
      <c r="E496" s="110"/>
      <c r="F496" s="101"/>
      <c r="G496" s="28"/>
      <c r="H496" s="103"/>
      <c r="I496" s="104"/>
      <c r="J496" s="101"/>
      <c r="K496" s="101"/>
    </row>
    <row r="497" spans="1:11" x14ac:dyDescent="0.25">
      <c r="A497" s="106"/>
      <c r="B497" s="103"/>
      <c r="C497" s="101"/>
      <c r="D497" s="101"/>
      <c r="E497" s="110"/>
      <c r="F497" s="101"/>
      <c r="G497" s="28"/>
      <c r="H497" s="103"/>
      <c r="I497" s="104"/>
      <c r="J497" s="101"/>
      <c r="K497" s="101"/>
    </row>
    <row r="498" spans="1:11" x14ac:dyDescent="0.25">
      <c r="A498" s="106"/>
      <c r="B498" s="103"/>
      <c r="C498" s="101"/>
      <c r="D498" s="101"/>
      <c r="E498" s="110"/>
      <c r="F498" s="101"/>
      <c r="G498" s="28"/>
      <c r="H498" s="103"/>
      <c r="I498" s="104"/>
      <c r="J498" s="101"/>
      <c r="K498" s="101"/>
    </row>
    <row r="499" spans="1:11" x14ac:dyDescent="0.25">
      <c r="A499" s="112"/>
      <c r="B499" s="28"/>
      <c r="C499" s="103"/>
      <c r="D499" s="109"/>
      <c r="E499" s="102"/>
      <c r="F499" s="103"/>
      <c r="G499" s="28"/>
      <c r="H499" s="103"/>
      <c r="I499" s="104"/>
      <c r="J499" s="101"/>
      <c r="K499" s="101"/>
    </row>
    <row r="500" spans="1:11" x14ac:dyDescent="0.25">
      <c r="A500" s="112"/>
      <c r="B500" s="28"/>
      <c r="C500" s="103"/>
      <c r="D500" s="109"/>
      <c r="E500" s="102"/>
      <c r="F500" s="103"/>
      <c r="G500" s="28"/>
      <c r="H500" s="103"/>
      <c r="I500" s="104"/>
      <c r="J500" s="101"/>
      <c r="K500" s="101"/>
    </row>
    <row r="501" spans="1:11" x14ac:dyDescent="0.25">
      <c r="A501" s="112"/>
      <c r="B501" s="28"/>
      <c r="C501" s="103"/>
      <c r="D501" s="109"/>
      <c r="E501" s="102"/>
      <c r="F501" s="103"/>
      <c r="G501" s="28"/>
      <c r="H501" s="103"/>
      <c r="I501" s="104"/>
      <c r="J501" s="101"/>
      <c r="K501" s="101"/>
    </row>
    <row r="502" spans="1:11" x14ac:dyDescent="0.25">
      <c r="A502" s="112"/>
      <c r="B502" s="28"/>
      <c r="C502" s="103"/>
      <c r="D502" s="109"/>
      <c r="E502" s="102"/>
      <c r="F502" s="103"/>
      <c r="G502" s="28"/>
      <c r="H502" s="103"/>
      <c r="I502" s="104"/>
      <c r="J502" s="101"/>
      <c r="K502" s="101"/>
    </row>
    <row r="503" spans="1:11" x14ac:dyDescent="0.25">
      <c r="A503" s="100"/>
      <c r="B503" s="101"/>
      <c r="C503" s="101"/>
      <c r="D503" s="107"/>
      <c r="E503" s="111"/>
      <c r="F503" s="104"/>
      <c r="G503" s="28"/>
      <c r="H503" s="101"/>
      <c r="I503" s="104"/>
      <c r="J503" s="101"/>
      <c r="K503" s="101"/>
    </row>
    <row r="504" spans="1:11" x14ac:dyDescent="0.25">
      <c r="A504" s="100"/>
      <c r="B504" s="103"/>
      <c r="C504" s="101"/>
      <c r="D504" s="101"/>
      <c r="E504" s="102"/>
      <c r="F504" s="101"/>
      <c r="G504" s="28"/>
      <c r="H504" s="101"/>
      <c r="I504" s="104"/>
      <c r="J504" s="101"/>
      <c r="K504" s="101"/>
    </row>
    <row r="505" spans="1:11" x14ac:dyDescent="0.25">
      <c r="A505" s="100"/>
      <c r="B505" s="103"/>
      <c r="C505" s="101"/>
      <c r="D505" s="101"/>
      <c r="E505" s="102"/>
      <c r="F505" s="101"/>
      <c r="G505" s="28"/>
      <c r="H505" s="101"/>
      <c r="I505" s="104"/>
      <c r="J505" s="101"/>
      <c r="K505" s="101"/>
    </row>
    <row r="506" spans="1:11" x14ac:dyDescent="0.25">
      <c r="A506" s="100"/>
      <c r="B506" s="103"/>
      <c r="C506" s="101"/>
      <c r="D506" s="101"/>
      <c r="E506" s="102"/>
      <c r="F506" s="101"/>
      <c r="G506" s="28"/>
      <c r="H506" s="101"/>
      <c r="I506" s="104"/>
      <c r="J506" s="101"/>
      <c r="K506" s="101"/>
    </row>
    <row r="507" spans="1:11" x14ac:dyDescent="0.25">
      <c r="A507" s="100"/>
      <c r="B507" s="101"/>
      <c r="C507" s="101"/>
      <c r="D507" s="107"/>
      <c r="E507" s="111"/>
      <c r="F507" s="104"/>
      <c r="G507" s="28"/>
      <c r="H507" s="101"/>
      <c r="I507" s="104"/>
      <c r="J507" s="101"/>
      <c r="K507" s="101"/>
    </row>
    <row r="508" spans="1:11" x14ac:dyDescent="0.25">
      <c r="A508" s="100"/>
      <c r="B508" s="103"/>
      <c r="C508" s="101"/>
      <c r="D508" s="101"/>
      <c r="E508" s="102"/>
      <c r="F508" s="101"/>
      <c r="G508" s="28"/>
      <c r="H508" s="101"/>
      <c r="I508" s="104"/>
      <c r="J508" s="101"/>
      <c r="K508" s="101"/>
    </row>
    <row r="509" spans="1:11" x14ac:dyDescent="0.25">
      <c r="A509" s="100"/>
      <c r="B509" s="103"/>
      <c r="C509" s="101"/>
      <c r="D509" s="101"/>
      <c r="E509" s="102"/>
      <c r="F509" s="101"/>
      <c r="G509" s="28"/>
      <c r="H509" s="101"/>
      <c r="I509" s="104"/>
      <c r="J509" s="101"/>
      <c r="K509" s="101"/>
    </row>
    <row r="510" spans="1:11" x14ac:dyDescent="0.25">
      <c r="A510" s="100"/>
      <c r="B510" s="103"/>
      <c r="C510" s="101"/>
      <c r="D510" s="101"/>
      <c r="E510" s="102"/>
      <c r="F510" s="101"/>
      <c r="G510" s="28"/>
      <c r="H510" s="101"/>
      <c r="I510" s="104"/>
      <c r="J510" s="101"/>
      <c r="K510" s="101"/>
    </row>
    <row r="511" spans="1:11" x14ac:dyDescent="0.25">
      <c r="A511" s="100"/>
      <c r="B511" s="103"/>
      <c r="C511" s="101"/>
      <c r="D511" s="101"/>
      <c r="E511" s="102"/>
      <c r="F511" s="101"/>
      <c r="G511" s="28"/>
      <c r="H511" s="101"/>
      <c r="I511" s="104"/>
      <c r="J511" s="101"/>
      <c r="K511" s="101"/>
    </row>
    <row r="512" spans="1:11" x14ac:dyDescent="0.25">
      <c r="A512" s="100"/>
      <c r="B512" s="103"/>
      <c r="C512" s="101"/>
      <c r="D512" s="101"/>
      <c r="E512" s="102"/>
      <c r="F512" s="101"/>
      <c r="G512" s="28"/>
      <c r="H512" s="101"/>
      <c r="I512" s="104"/>
      <c r="J512" s="101"/>
      <c r="K512" s="101"/>
    </row>
    <row r="513" spans="1:11" x14ac:dyDescent="0.25">
      <c r="A513" s="112"/>
      <c r="B513" s="28"/>
      <c r="C513" s="103"/>
      <c r="D513" s="109"/>
      <c r="E513" s="108"/>
      <c r="F513" s="104"/>
      <c r="G513" s="28"/>
      <c r="H513" s="103"/>
      <c r="I513" s="104"/>
      <c r="J513" s="101"/>
      <c r="K513" s="101"/>
    </row>
    <row r="514" spans="1:11" x14ac:dyDescent="0.25">
      <c r="A514" s="112"/>
      <c r="B514" s="28"/>
      <c r="C514" s="103"/>
      <c r="D514" s="109"/>
      <c r="E514" s="108"/>
      <c r="F514" s="104"/>
      <c r="G514" s="28"/>
      <c r="H514" s="103"/>
      <c r="I514" s="104"/>
      <c r="J514" s="101"/>
      <c r="K514" s="101"/>
    </row>
    <row r="515" spans="1:11" x14ac:dyDescent="0.25">
      <c r="A515" s="100"/>
      <c r="B515" s="101"/>
      <c r="C515" s="101"/>
      <c r="D515" s="101"/>
      <c r="E515" s="102"/>
      <c r="F515" s="104"/>
      <c r="G515" s="28"/>
      <c r="H515" s="103"/>
      <c r="I515" s="104"/>
      <c r="J515" s="101"/>
      <c r="K515" s="101"/>
    </row>
  </sheetData>
  <autoFilter ref="A1:M515">
    <sortState ref="A2:M514">
      <sortCondition ref="A1:A514"/>
    </sortState>
  </autoFilter>
  <sortState ref="A2:K503">
    <sortCondition ref="A1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G9" sqref="G9"/>
    </sheetView>
  </sheetViews>
  <sheetFormatPr baseColWidth="10" defaultRowHeight="15" x14ac:dyDescent="0.25"/>
  <cols>
    <col min="2" max="2" width="17.7109375" customWidth="1"/>
    <col min="3" max="3" width="20.85546875" customWidth="1"/>
    <col min="4" max="4" width="17.28515625" customWidth="1"/>
    <col min="5" max="5" width="17.7109375" customWidth="1"/>
    <col min="6" max="6" width="18.7109375" customWidth="1"/>
    <col min="7" max="7" width="17.7109375" customWidth="1"/>
    <col min="9" max="9" width="15.85546875" customWidth="1"/>
    <col min="10" max="10" width="20.42578125" customWidth="1"/>
  </cols>
  <sheetData>
    <row r="1" spans="1:10" ht="51.75" x14ac:dyDescent="0.25">
      <c r="A1" s="136" t="s">
        <v>615</v>
      </c>
      <c r="B1" s="136" t="s">
        <v>616</v>
      </c>
      <c r="C1" s="137" t="s">
        <v>623</v>
      </c>
      <c r="D1" s="137" t="s">
        <v>617</v>
      </c>
      <c r="E1" s="137" t="s">
        <v>618</v>
      </c>
      <c r="F1" s="137" t="s">
        <v>619</v>
      </c>
      <c r="G1" s="137" t="s">
        <v>620</v>
      </c>
      <c r="H1" s="138" t="s">
        <v>621</v>
      </c>
      <c r="I1" s="138" t="s">
        <v>622</v>
      </c>
      <c r="J1" s="137" t="s">
        <v>650</v>
      </c>
    </row>
    <row r="2" spans="1:10" x14ac:dyDescent="0.25">
      <c r="A2" s="139" t="s">
        <v>257</v>
      </c>
      <c r="B2" s="140" t="s">
        <v>299</v>
      </c>
      <c r="C2" s="141">
        <v>36000</v>
      </c>
      <c r="D2" s="142">
        <f>+GETPIVOTDATA("SORTIES",'Montant reçu individuel'!$A$3,"Nom","Baldé")</f>
        <v>4216000</v>
      </c>
      <c r="E2" s="143">
        <f>+GETPIVOTDATA("Montant dépensé",Individuel!$A$3,"Nom","Baldé")</f>
        <v>4235000</v>
      </c>
      <c r="F2" s="143"/>
      <c r="G2" s="144"/>
      <c r="H2" s="145"/>
      <c r="I2" s="144"/>
      <c r="J2" s="146">
        <f t="shared" ref="J2:J14" si="0">+C2+D2-E2-I2</f>
        <v>17000</v>
      </c>
    </row>
    <row r="3" spans="1:10" x14ac:dyDescent="0.25">
      <c r="A3" s="139" t="s">
        <v>36</v>
      </c>
      <c r="B3" s="140" t="s">
        <v>289</v>
      </c>
      <c r="C3" s="141">
        <v>-29000</v>
      </c>
      <c r="D3" s="142">
        <f>+GETPIVOTDATA("SORTIES",'Montant reçu individuel'!$A$3,"Nom","E19")</f>
        <v>538000</v>
      </c>
      <c r="E3" s="143">
        <f>+GETPIVOTDATA("Montant dépensé",Individuel!$A$3,"Nom","E19")</f>
        <v>479500</v>
      </c>
      <c r="F3" s="143"/>
      <c r="G3" s="144"/>
      <c r="H3" s="145"/>
      <c r="I3" s="144"/>
      <c r="J3" s="146">
        <f t="shared" si="0"/>
        <v>29500</v>
      </c>
    </row>
    <row r="4" spans="1:10" x14ac:dyDescent="0.25">
      <c r="A4" s="139" t="s">
        <v>33</v>
      </c>
      <c r="B4" s="140" t="s">
        <v>289</v>
      </c>
      <c r="C4" s="141">
        <v>8500</v>
      </c>
      <c r="D4" s="140">
        <f>+GETPIVOTDATA("SORTIES",'Montant reçu individuel'!$A$3,"Nom","E37")</f>
        <v>808000</v>
      </c>
      <c r="E4" s="143">
        <f>+GETPIVOTDATA("Montant dépensé",Individuel!$A$3,"Nom","E37")</f>
        <v>808000</v>
      </c>
      <c r="F4" s="143"/>
      <c r="G4" s="144"/>
      <c r="H4" s="145"/>
      <c r="I4" s="144">
        <v>8500</v>
      </c>
      <c r="J4" s="146">
        <f t="shared" si="0"/>
        <v>0</v>
      </c>
    </row>
    <row r="5" spans="1:10" x14ac:dyDescent="0.25">
      <c r="A5" s="139" t="s">
        <v>32</v>
      </c>
      <c r="B5" s="140" t="s">
        <v>297</v>
      </c>
      <c r="C5" s="141">
        <v>0</v>
      </c>
      <c r="D5" s="140">
        <f>+GETPIVOTDATA("SORTIES",'Montant reçu individuel'!$A$3,"Nom","Moné")</f>
        <v>8322500</v>
      </c>
      <c r="E5" s="143">
        <f>+GETPIVOTDATA("Montant dépensé",Individuel!$A$3,"Nom","Moné")</f>
        <v>8322500</v>
      </c>
      <c r="F5" s="143"/>
      <c r="G5" s="144"/>
      <c r="H5" s="145"/>
      <c r="I5" s="144"/>
      <c r="J5" s="146">
        <f t="shared" si="0"/>
        <v>0</v>
      </c>
    </row>
    <row r="6" spans="1:10" x14ac:dyDescent="0.25">
      <c r="A6" s="139" t="s">
        <v>624</v>
      </c>
      <c r="B6" s="140" t="s">
        <v>302</v>
      </c>
      <c r="C6" s="141">
        <v>-49000</v>
      </c>
      <c r="D6" s="140">
        <f>+GETPIVOTDATA("SORTIES",'Montant reçu individuel'!$A$3,"Nom","Saîdou")</f>
        <v>13327500</v>
      </c>
      <c r="E6" s="143">
        <f>+GETPIVOTDATA("Montant dépensé",Individuel!$A$3,"Nom","Saïdou")</f>
        <v>11966200</v>
      </c>
      <c r="F6" s="143"/>
      <c r="G6" s="144"/>
      <c r="H6" s="145"/>
      <c r="I6" s="144"/>
      <c r="J6" s="146">
        <f t="shared" si="0"/>
        <v>1312300</v>
      </c>
    </row>
    <row r="7" spans="1:10" x14ac:dyDescent="0.25">
      <c r="A7" s="139" t="s">
        <v>37</v>
      </c>
      <c r="B7" s="140" t="s">
        <v>302</v>
      </c>
      <c r="C7" s="141">
        <v>0</v>
      </c>
      <c r="D7" s="140">
        <f>+GETPIVOTDATA("SORTIES",'Montant reçu individuel'!$A$3,"Nom","Charlotte")</f>
        <v>7662685</v>
      </c>
      <c r="E7" s="143">
        <f>+GETPIVOTDATA("Montant dépensé",Individuel!$A$3,"Nom","Charlotte")</f>
        <v>7662685</v>
      </c>
      <c r="F7" s="143"/>
      <c r="G7" s="144"/>
      <c r="H7" s="145"/>
      <c r="I7" s="144"/>
      <c r="J7" s="146">
        <f t="shared" si="0"/>
        <v>0</v>
      </c>
    </row>
    <row r="8" spans="1:10" x14ac:dyDescent="0.25">
      <c r="A8" s="139" t="s">
        <v>31</v>
      </c>
      <c r="B8" s="140" t="s">
        <v>299</v>
      </c>
      <c r="C8" s="141">
        <v>172000</v>
      </c>
      <c r="D8" s="140">
        <f>+GETPIVOTDATA("SORTIES",'Montant reçu individuel'!$A$3,"Nom","Sessou")</f>
        <v>3865000</v>
      </c>
      <c r="E8" s="143">
        <f>+GETPIVOTDATA("Montant dépensé",Individuel!$A$3,"Nom","Sessou ")</f>
        <v>375000</v>
      </c>
      <c r="F8" s="143"/>
      <c r="G8" s="144"/>
      <c r="H8" s="145"/>
      <c r="I8" s="144">
        <v>90000</v>
      </c>
      <c r="J8" s="146">
        <f t="shared" si="0"/>
        <v>3572000</v>
      </c>
    </row>
    <row r="9" spans="1:10" x14ac:dyDescent="0.25">
      <c r="A9" s="139" t="s">
        <v>38</v>
      </c>
      <c r="B9" s="140" t="s">
        <v>305</v>
      </c>
      <c r="C9" s="141">
        <v>25000</v>
      </c>
      <c r="D9" s="140">
        <f>+GETPIVOTDATA("SORTIES",'Montant reçu individuel'!$A$3,"Nom","Tamba")</f>
        <v>1810000</v>
      </c>
      <c r="E9" s="143">
        <f>+GETPIVOTDATA("Montant dépensé",Individuel!$A$3,"Nom","Tamba")</f>
        <v>451000</v>
      </c>
      <c r="F9" s="143"/>
      <c r="G9" s="144"/>
      <c r="H9" s="145"/>
      <c r="I9" s="144"/>
      <c r="J9" s="146">
        <f t="shared" si="0"/>
        <v>1384000</v>
      </c>
    </row>
    <row r="10" spans="1:10" x14ac:dyDescent="0.25">
      <c r="A10" s="139" t="s">
        <v>44</v>
      </c>
      <c r="B10" s="140" t="s">
        <v>299</v>
      </c>
      <c r="C10" s="141">
        <v>811500</v>
      </c>
      <c r="D10" s="140">
        <f>+GETPIVOTDATA("SORTIES",'Montant reçu individuel'!$A$3,"Nom","Chérif")</f>
        <v>1470000</v>
      </c>
      <c r="E10" s="143">
        <f>+GETPIVOTDATA("Montant dépensé",Individuel!$A$3,"Nom","Chérif")</f>
        <v>1986000</v>
      </c>
      <c r="F10" s="143"/>
      <c r="G10" s="144"/>
      <c r="H10" s="145"/>
      <c r="I10" s="144"/>
      <c r="J10" s="146">
        <f t="shared" si="0"/>
        <v>295500</v>
      </c>
    </row>
    <row r="11" spans="1:10" x14ac:dyDescent="0.25">
      <c r="A11" s="139" t="s">
        <v>29</v>
      </c>
      <c r="B11" s="140" t="s">
        <v>289</v>
      </c>
      <c r="C11" s="141">
        <v>27000</v>
      </c>
      <c r="D11" s="140">
        <f>+GETPIVOTDATA("SORTIES",'Montant reçu individuel'!$A$3,"Nom","E20")</f>
        <v>590500</v>
      </c>
      <c r="E11" s="143">
        <f>+GETPIVOTDATA("Montant dépensé",Individuel!$A$3,"Nom","E20")</f>
        <v>617500</v>
      </c>
      <c r="F11" s="143"/>
      <c r="G11" s="144"/>
      <c r="H11" s="145"/>
      <c r="I11" s="144"/>
      <c r="J11" s="146">
        <f t="shared" si="0"/>
        <v>0</v>
      </c>
    </row>
    <row r="12" spans="1:10" x14ac:dyDescent="0.25">
      <c r="A12" s="139" t="s">
        <v>34</v>
      </c>
      <c r="B12" s="140" t="s">
        <v>289</v>
      </c>
      <c r="C12" s="141">
        <v>0</v>
      </c>
      <c r="D12" s="140">
        <f>+GETPIVOTDATA("SORTIES",'Montant reçu individuel'!$A$3,"Nom","E39")+GETPIVOTDATA("SORTIES",'Montant reçu individuel'!$A$3,"Nom","E39 ")</f>
        <v>547500</v>
      </c>
      <c r="E12" s="143">
        <f>+GETPIVOTDATA("Montant dépensé",Individuel!$A$3,"Nom","E39")</f>
        <v>547500</v>
      </c>
      <c r="F12" s="143"/>
      <c r="G12" s="144"/>
      <c r="H12" s="145"/>
      <c r="I12" s="144"/>
      <c r="J12" s="146">
        <f t="shared" si="0"/>
        <v>0</v>
      </c>
    </row>
    <row r="13" spans="1:10" x14ac:dyDescent="0.25">
      <c r="A13" s="139" t="s">
        <v>30</v>
      </c>
      <c r="B13" s="140" t="s">
        <v>289</v>
      </c>
      <c r="C13" s="141">
        <v>387000</v>
      </c>
      <c r="D13" s="140">
        <f>+GETPIVOTDATA("SORTIES",'Montant reçu individuel'!$A$3,"Nom","E40")</f>
        <v>2974700</v>
      </c>
      <c r="E13" s="143">
        <f>+GETPIVOTDATA("Montant dépensé",Individuel!$A$3,"Nom","E40")</f>
        <v>2697500</v>
      </c>
      <c r="F13" s="143"/>
      <c r="G13" s="144"/>
      <c r="H13" s="145"/>
      <c r="I13" s="144"/>
      <c r="J13" s="146">
        <f t="shared" si="0"/>
        <v>664200</v>
      </c>
    </row>
    <row r="14" spans="1:10" x14ac:dyDescent="0.25">
      <c r="A14" s="139" t="s">
        <v>45</v>
      </c>
      <c r="B14" s="140" t="s">
        <v>299</v>
      </c>
      <c r="C14" s="141">
        <v>13000</v>
      </c>
      <c r="D14" s="142">
        <f>+GETPIVOTDATA("SORTIES",'Montant reçu individuel'!$A$3,"Nom","Odette")</f>
        <v>12291550</v>
      </c>
      <c r="E14" s="143">
        <f>+GETPIVOTDATA("Montant dépensé",Individuel!$A$3,"Nom","Odette ")</f>
        <v>12002500</v>
      </c>
      <c r="F14" s="143"/>
      <c r="G14" s="144"/>
      <c r="H14" s="145"/>
      <c r="I14" s="144"/>
      <c r="J14" s="146">
        <f t="shared" si="0"/>
        <v>302050</v>
      </c>
    </row>
    <row r="15" spans="1:10" x14ac:dyDescent="0.25">
      <c r="A15" s="147" t="s">
        <v>625</v>
      </c>
      <c r="B15" s="148"/>
      <c r="C15" s="149">
        <f>SUM(C2:C14)</f>
        <v>1402000</v>
      </c>
      <c r="D15" s="150">
        <f>SUM(D2:D14)</f>
        <v>58423935</v>
      </c>
      <c r="E15" s="150">
        <f>SUM(E2:E14)</f>
        <v>52150885</v>
      </c>
      <c r="F15" s="150"/>
      <c r="G15" s="149">
        <f>SUM(G3:G11)</f>
        <v>0</v>
      </c>
      <c r="H15" s="149">
        <f>SUM(H3:H11)</f>
        <v>0</v>
      </c>
      <c r="I15" s="149">
        <f>SUM(I2:I14)</f>
        <v>98500</v>
      </c>
      <c r="J15" s="151">
        <f>SUM(J2:J14)</f>
        <v>7576550</v>
      </c>
    </row>
    <row r="16" spans="1:10" x14ac:dyDescent="0.25">
      <c r="A16" s="152" t="s">
        <v>626</v>
      </c>
      <c r="B16" s="153" t="s">
        <v>627</v>
      </c>
      <c r="C16" s="154">
        <v>65314886</v>
      </c>
      <c r="D16" s="155"/>
      <c r="E16" s="154">
        <f>+GETPIVOTDATA("Montant dépensé",Individuel!$A$3,"Nom","BPMG GNF")</f>
        <v>5392700</v>
      </c>
      <c r="F16" s="154"/>
      <c r="G16" s="154">
        <f>8000000+4000000+10000000+8000000+5000000+5000000+10000000+5000000</f>
        <v>55000000</v>
      </c>
      <c r="H16" s="156"/>
      <c r="I16" s="154">
        <v>0</v>
      </c>
      <c r="J16" s="157">
        <f>+C16+D16-E16+F16-G16+H16</f>
        <v>4922186</v>
      </c>
    </row>
    <row r="17" spans="1:10" x14ac:dyDescent="0.25">
      <c r="A17" s="158" t="s">
        <v>628</v>
      </c>
      <c r="B17" s="159" t="s">
        <v>629</v>
      </c>
      <c r="C17" s="160">
        <v>-24480211.600000001</v>
      </c>
      <c r="D17" s="161">
        <f>10831.6*9080</f>
        <v>98350928</v>
      </c>
      <c r="E17" s="162">
        <f>+GETPIVOTDATA("Montant dépensé",Individuel!$A$3,"Nom","BPMG USD")</f>
        <v>1716392</v>
      </c>
      <c r="F17" s="162"/>
      <c r="G17" s="163"/>
      <c r="H17" s="161"/>
      <c r="I17" s="162"/>
      <c r="J17" s="164">
        <f>+C17+D17-E17+F17-G17+H17</f>
        <v>72154324.400000006</v>
      </c>
    </row>
    <row r="18" spans="1:10" x14ac:dyDescent="0.25">
      <c r="A18" s="165"/>
      <c r="B18" s="166">
        <v>0</v>
      </c>
      <c r="C18" s="166"/>
      <c r="D18" s="166"/>
      <c r="E18" s="166"/>
      <c r="F18" s="166"/>
      <c r="G18" s="167"/>
      <c r="H18" s="166"/>
      <c r="I18" s="166"/>
      <c r="J18" s="164">
        <f>+C18+D18-E18+G18</f>
        <v>0</v>
      </c>
    </row>
    <row r="19" spans="1:10" ht="15.75" thickBot="1" x14ac:dyDescent="0.3">
      <c r="A19" s="168" t="s">
        <v>630</v>
      </c>
      <c r="B19" s="168"/>
      <c r="C19" s="169">
        <f>SUM(C16:C18)</f>
        <v>40834674.399999999</v>
      </c>
      <c r="D19" s="169">
        <f>SUM(D16:D18)</f>
        <v>98350928</v>
      </c>
      <c r="E19" s="169">
        <f>SUM(E16:E17)</f>
        <v>7109092</v>
      </c>
      <c r="F19" s="169">
        <f t="shared" ref="F19:J19" si="1">SUM(F16:F18)</f>
        <v>0</v>
      </c>
      <c r="G19" s="169">
        <f t="shared" si="1"/>
        <v>55000000</v>
      </c>
      <c r="H19" s="170">
        <f t="shared" si="1"/>
        <v>0</v>
      </c>
      <c r="I19" s="171">
        <f t="shared" si="1"/>
        <v>0</v>
      </c>
      <c r="J19" s="172">
        <f t="shared" si="1"/>
        <v>77076510.400000006</v>
      </c>
    </row>
    <row r="20" spans="1:10" ht="15.75" thickBot="1" x14ac:dyDescent="0.3">
      <c r="A20" s="173" t="s">
        <v>631</v>
      </c>
      <c r="B20" s="174"/>
      <c r="C20" s="175">
        <f>+C15+C19</f>
        <v>42236674.399999999</v>
      </c>
      <c r="D20" s="175">
        <f>+D15+D19</f>
        <v>156774863</v>
      </c>
      <c r="E20" s="175">
        <f>+E15+E19</f>
        <v>59259977</v>
      </c>
      <c r="F20" s="175"/>
      <c r="G20" s="175">
        <f>+G15+G19</f>
        <v>55000000</v>
      </c>
      <c r="H20" s="175">
        <f>+H15+H19</f>
        <v>0</v>
      </c>
      <c r="I20" s="175">
        <f>+I15+I19</f>
        <v>98500</v>
      </c>
      <c r="J20" s="176">
        <f>+J15+J19</f>
        <v>84653060.400000006</v>
      </c>
    </row>
    <row r="21" spans="1:10" x14ac:dyDescent="0.25">
      <c r="A21" s="177"/>
      <c r="B21" s="177"/>
      <c r="C21" s="177"/>
      <c r="D21" s="177"/>
      <c r="E21" s="178"/>
      <c r="F21" s="177"/>
      <c r="G21" s="177"/>
      <c r="H21" s="177"/>
      <c r="I21" s="177"/>
      <c r="J21" s="177"/>
    </row>
    <row r="22" spans="1:10" x14ac:dyDescent="0.25">
      <c r="A22" s="179" t="s">
        <v>632</v>
      </c>
      <c r="B22" s="180"/>
      <c r="C22" s="181">
        <v>11006522</v>
      </c>
      <c r="D22" s="180">
        <v>55098500</v>
      </c>
      <c r="E22" s="180">
        <v>58423935</v>
      </c>
      <c r="F22" s="180"/>
      <c r="G22" s="180"/>
      <c r="H22" s="180"/>
      <c r="I22" s="180">
        <f>C22+D22-E22</f>
        <v>7681087</v>
      </c>
      <c r="J22" s="177"/>
    </row>
    <row r="23" spans="1:10" x14ac:dyDescent="0.25">
      <c r="A23" s="182"/>
      <c r="B23" s="182"/>
      <c r="C23" s="182"/>
      <c r="D23" s="182"/>
      <c r="E23" s="182"/>
      <c r="F23" s="182"/>
      <c r="G23" s="182"/>
      <c r="H23" s="182"/>
      <c r="I23" s="182"/>
      <c r="J23" s="177"/>
    </row>
    <row r="24" spans="1:10" x14ac:dyDescent="0.25">
      <c r="A24" s="183" t="s">
        <v>712</v>
      </c>
      <c r="B24" s="184"/>
      <c r="C24" s="182"/>
      <c r="D24" s="183" t="s">
        <v>633</v>
      </c>
      <c r="E24" s="184"/>
      <c r="F24" s="185"/>
      <c r="G24" s="182"/>
      <c r="H24" s="183" t="s">
        <v>660</v>
      </c>
      <c r="I24" s="184"/>
      <c r="J24" s="186"/>
    </row>
    <row r="25" spans="1:10" x14ac:dyDescent="0.25">
      <c r="A25" s="187" t="s">
        <v>634</v>
      </c>
      <c r="B25" s="188">
        <f>+C22</f>
        <v>11006522</v>
      </c>
      <c r="C25" s="182"/>
      <c r="D25" s="187" t="s">
        <v>635</v>
      </c>
      <c r="E25" s="189">
        <f>+D17</f>
        <v>98350928</v>
      </c>
      <c r="F25" s="185"/>
      <c r="G25" s="182"/>
      <c r="H25" s="187" t="s">
        <v>634</v>
      </c>
      <c r="I25" s="189">
        <f>+I22</f>
        <v>7681087</v>
      </c>
      <c r="J25" s="177"/>
    </row>
    <row r="26" spans="1:10" x14ac:dyDescent="0.25">
      <c r="A26" s="187" t="s">
        <v>636</v>
      </c>
      <c r="B26" s="189">
        <f>+C19</f>
        <v>40834674.399999999</v>
      </c>
      <c r="C26" s="182"/>
      <c r="D26" s="187" t="s">
        <v>637</v>
      </c>
      <c r="E26" s="189">
        <f>+E20</f>
        <v>59259977</v>
      </c>
      <c r="F26" s="185"/>
      <c r="G26" s="182"/>
      <c r="H26" s="187" t="s">
        <v>636</v>
      </c>
      <c r="I26" s="189">
        <f>+J19</f>
        <v>77076510.400000006</v>
      </c>
      <c r="J26" s="177"/>
    </row>
    <row r="27" spans="1:10" x14ac:dyDescent="0.25">
      <c r="A27" s="187" t="s">
        <v>638</v>
      </c>
      <c r="B27" s="189">
        <f>+C15</f>
        <v>1402000</v>
      </c>
      <c r="C27" s="182"/>
      <c r="D27" s="187"/>
      <c r="E27" s="189">
        <f>-D16</f>
        <v>0</v>
      </c>
      <c r="F27" s="185"/>
      <c r="G27" s="182"/>
      <c r="H27" s="187" t="s">
        <v>639</v>
      </c>
      <c r="I27" s="189">
        <f>+J15</f>
        <v>7576550</v>
      </c>
      <c r="J27" s="177"/>
    </row>
    <row r="28" spans="1:10" x14ac:dyDescent="0.25">
      <c r="A28" s="190" t="s">
        <v>640</v>
      </c>
      <c r="B28" s="191">
        <f>SUM(B25:B27)</f>
        <v>53243196.399999999</v>
      </c>
      <c r="C28" s="182"/>
      <c r="D28" s="190"/>
      <c r="E28" s="191">
        <f>+E25-E26-E27</f>
        <v>39090951</v>
      </c>
      <c r="F28" s="185"/>
      <c r="G28" s="182"/>
      <c r="H28" s="190" t="s">
        <v>640</v>
      </c>
      <c r="I28" s="191">
        <f>SUM(I25:I27)</f>
        <v>92334147.400000006</v>
      </c>
      <c r="J28" s="177"/>
    </row>
    <row r="29" spans="1:10" x14ac:dyDescent="0.25">
      <c r="A29" s="182"/>
      <c r="B29" s="182"/>
      <c r="C29" s="182"/>
      <c r="D29" s="182"/>
      <c r="E29" s="182"/>
      <c r="F29" s="182"/>
      <c r="G29" s="182"/>
      <c r="H29" s="182"/>
      <c r="I29" s="182"/>
      <c r="J29" s="177"/>
    </row>
    <row r="30" spans="1:10" x14ac:dyDescent="0.25">
      <c r="A30" s="182" t="s">
        <v>641</v>
      </c>
      <c r="B30" s="182">
        <f>+B28+E28</f>
        <v>92334147.400000006</v>
      </c>
      <c r="C30" s="182"/>
      <c r="D30" s="182"/>
      <c r="E30" s="182"/>
      <c r="F30" s="182"/>
      <c r="G30" s="182"/>
      <c r="H30" s="182"/>
      <c r="I30" s="182"/>
      <c r="J30" s="192"/>
    </row>
    <row r="31" spans="1:10" x14ac:dyDescent="0.25">
      <c r="A31" s="182" t="s">
        <v>642</v>
      </c>
      <c r="B31" s="182">
        <f>+I28</f>
        <v>92334147.400000006</v>
      </c>
    </row>
    <row r="32" spans="1:10" x14ac:dyDescent="0.25">
      <c r="A32" s="193" t="s">
        <v>643</v>
      </c>
      <c r="B32" s="193">
        <f>+B30-B31</f>
        <v>0</v>
      </c>
      <c r="C32" s="194"/>
      <c r="D32" s="19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>
      <selection activeCell="J16" sqref="J16"/>
    </sheetView>
  </sheetViews>
  <sheetFormatPr baseColWidth="10" defaultRowHeight="15" x14ac:dyDescent="0.25"/>
  <sheetData>
    <row r="1" spans="1:8" x14ac:dyDescent="0.25">
      <c r="A1" s="319" t="s">
        <v>662</v>
      </c>
      <c r="B1" s="319"/>
      <c r="C1" s="319"/>
      <c r="D1" s="319"/>
      <c r="E1" s="319"/>
      <c r="F1" s="319"/>
      <c r="G1" s="319"/>
      <c r="H1" s="319"/>
    </row>
    <row r="3" spans="1:8" ht="15.75" x14ac:dyDescent="0.25">
      <c r="A3" s="201" t="s">
        <v>663</v>
      </c>
      <c r="B3" s="202"/>
      <c r="C3" s="202"/>
      <c r="D3" s="203"/>
      <c r="E3" s="202"/>
      <c r="F3" s="202"/>
      <c r="G3" s="202"/>
    </row>
    <row r="4" spans="1:8" ht="15.75" x14ac:dyDescent="0.25">
      <c r="A4" s="201" t="s">
        <v>0</v>
      </c>
      <c r="B4" s="202"/>
      <c r="C4" s="202"/>
      <c r="D4" s="202"/>
      <c r="E4" s="202"/>
      <c r="F4" s="202"/>
      <c r="G4" s="202"/>
    </row>
    <row r="5" spans="1:8" ht="15.75" x14ac:dyDescent="0.25">
      <c r="A5" s="204"/>
      <c r="B5" s="201"/>
      <c r="C5" s="201"/>
      <c r="D5" s="201"/>
      <c r="E5" s="201"/>
      <c r="F5" s="201"/>
      <c r="G5" s="201"/>
    </row>
    <row r="6" spans="1:8" ht="15.75" x14ac:dyDescent="0.25">
      <c r="A6" s="204" t="s">
        <v>664</v>
      </c>
      <c r="B6" s="201"/>
      <c r="C6" s="201"/>
      <c r="D6" s="201"/>
      <c r="E6" s="201"/>
      <c r="F6" s="201"/>
      <c r="G6" s="201"/>
    </row>
    <row r="7" spans="1:8" ht="15.75" x14ac:dyDescent="0.25">
      <c r="A7" s="201"/>
      <c r="B7" s="201"/>
      <c r="C7" s="201"/>
      <c r="D7" s="201"/>
      <c r="E7" s="201"/>
      <c r="F7" s="201"/>
      <c r="G7" s="201"/>
    </row>
    <row r="8" spans="1:8" x14ac:dyDescent="0.25">
      <c r="A8" s="205"/>
      <c r="B8" s="206"/>
      <c r="C8" s="206"/>
      <c r="D8" s="206"/>
      <c r="E8" s="206"/>
      <c r="F8" s="206"/>
      <c r="G8" s="206"/>
      <c r="H8" s="206"/>
    </row>
    <row r="9" spans="1:8" ht="20.25" x14ac:dyDescent="0.25">
      <c r="A9" s="207" t="s">
        <v>665</v>
      </c>
      <c r="B9" s="207"/>
      <c r="C9" s="207"/>
      <c r="D9" s="207"/>
      <c r="E9" s="207"/>
      <c r="F9" s="207"/>
      <c r="G9" s="207"/>
      <c r="H9" s="207"/>
    </row>
    <row r="10" spans="1:8" ht="18" x14ac:dyDescent="0.25">
      <c r="A10" s="208"/>
      <c r="B10" s="208"/>
      <c r="C10" s="208"/>
      <c r="D10" s="208"/>
      <c r="E10" s="208"/>
      <c r="F10" s="208"/>
      <c r="G10" s="208"/>
      <c r="H10" s="208"/>
    </row>
    <row r="11" spans="1:8" x14ac:dyDescent="0.25">
      <c r="A11" s="209" t="s">
        <v>666</v>
      </c>
      <c r="B11" s="209"/>
      <c r="C11" s="210"/>
      <c r="D11" s="210"/>
      <c r="E11" s="210" t="s">
        <v>667</v>
      </c>
      <c r="F11" s="210"/>
      <c r="G11" s="210"/>
      <c r="H11" s="210"/>
    </row>
    <row r="12" spans="1:8" x14ac:dyDescent="0.25">
      <c r="A12" s="205"/>
      <c r="B12" s="205"/>
      <c r="C12" s="206"/>
      <c r="D12" s="206"/>
      <c r="E12" s="206"/>
      <c r="F12" s="206"/>
      <c r="G12" s="206"/>
      <c r="H12" s="206"/>
    </row>
    <row r="13" spans="1:8" x14ac:dyDescent="0.25">
      <c r="A13" s="320" t="s">
        <v>668</v>
      </c>
      <c r="B13" s="320"/>
      <c r="C13" s="320"/>
      <c r="D13" s="320"/>
      <c r="E13" s="320"/>
      <c r="F13" s="320"/>
      <c r="G13" s="320"/>
      <c r="H13" s="320"/>
    </row>
    <row r="14" spans="1:8" x14ac:dyDescent="0.25">
      <c r="A14" s="205"/>
      <c r="B14" s="206"/>
      <c r="C14" s="206"/>
      <c r="D14" s="206"/>
      <c r="E14" s="206"/>
      <c r="F14" s="206"/>
      <c r="G14" s="206"/>
      <c r="H14" s="206"/>
    </row>
    <row r="15" spans="1:8" x14ac:dyDescent="0.25">
      <c r="A15" s="211"/>
      <c r="B15" s="206"/>
      <c r="C15" s="206"/>
      <c r="D15" s="206"/>
      <c r="E15" s="206"/>
      <c r="F15" s="206"/>
      <c r="G15" s="206"/>
      <c r="H15" s="206"/>
    </row>
    <row r="16" spans="1:8" x14ac:dyDescent="0.25">
      <c r="A16" s="212" t="s">
        <v>669</v>
      </c>
      <c r="B16" s="206"/>
      <c r="C16" s="213">
        <v>10000</v>
      </c>
      <c r="D16" s="214" t="s">
        <v>670</v>
      </c>
      <c r="E16" s="215">
        <v>290</v>
      </c>
      <c r="F16" s="206"/>
      <c r="G16" s="216">
        <f>C16*E16</f>
        <v>2900000</v>
      </c>
      <c r="H16" s="206"/>
    </row>
    <row r="17" spans="1:8" x14ac:dyDescent="0.25">
      <c r="A17" s="205"/>
      <c r="B17" s="206"/>
      <c r="C17" s="217">
        <v>5000</v>
      </c>
      <c r="D17" s="218" t="s">
        <v>670</v>
      </c>
      <c r="E17" s="219">
        <v>120</v>
      </c>
      <c r="F17" s="206"/>
      <c r="G17" s="216">
        <f t="shared" ref="G17:G21" si="0">C17*E17</f>
        <v>600000</v>
      </c>
      <c r="H17" s="206"/>
    </row>
    <row r="18" spans="1:8" x14ac:dyDescent="0.25">
      <c r="A18" s="205"/>
      <c r="B18" s="206"/>
      <c r="C18" s="217">
        <v>20000</v>
      </c>
      <c r="D18" s="218" t="s">
        <v>670</v>
      </c>
      <c r="E18" s="219">
        <v>204</v>
      </c>
      <c r="F18" s="206"/>
      <c r="G18" s="216">
        <f t="shared" si="0"/>
        <v>4080000</v>
      </c>
      <c r="H18" s="206"/>
    </row>
    <row r="19" spans="1:8" x14ac:dyDescent="0.25">
      <c r="A19" s="205"/>
      <c r="B19" s="206"/>
      <c r="C19" s="217">
        <v>1000</v>
      </c>
      <c r="D19" s="218" t="s">
        <v>670</v>
      </c>
      <c r="E19" s="219">
        <v>100</v>
      </c>
      <c r="F19" s="206"/>
      <c r="G19" s="216">
        <f t="shared" si="0"/>
        <v>100000</v>
      </c>
      <c r="H19" s="206"/>
    </row>
    <row r="20" spans="1:8" x14ac:dyDescent="0.25">
      <c r="A20" s="205"/>
      <c r="B20" s="206"/>
      <c r="C20" s="217">
        <v>500</v>
      </c>
      <c r="D20" s="218" t="s">
        <v>671</v>
      </c>
      <c r="E20" s="219">
        <v>2</v>
      </c>
      <c r="F20" s="206"/>
      <c r="G20" s="216">
        <f t="shared" si="0"/>
        <v>1000</v>
      </c>
      <c r="H20" s="206"/>
    </row>
    <row r="21" spans="1:8" ht="15.75" thickBot="1" x14ac:dyDescent="0.3">
      <c r="A21" s="205"/>
      <c r="B21" s="206"/>
      <c r="C21" s="220">
        <v>100</v>
      </c>
      <c r="D21" s="221" t="s">
        <v>670</v>
      </c>
      <c r="E21" s="222">
        <v>1</v>
      </c>
      <c r="F21" s="206"/>
      <c r="G21" s="216">
        <f t="shared" si="0"/>
        <v>100</v>
      </c>
      <c r="H21" s="206"/>
    </row>
    <row r="22" spans="1:8" ht="15.75" thickBot="1" x14ac:dyDescent="0.3">
      <c r="A22" s="212" t="s">
        <v>672</v>
      </c>
      <c r="B22" s="206"/>
      <c r="C22" s="206"/>
      <c r="D22" s="206"/>
      <c r="E22" s="206"/>
      <c r="F22" s="206"/>
      <c r="G22" s="223">
        <f>SUM(G16:G21)</f>
        <v>7681100</v>
      </c>
      <c r="H22" s="206"/>
    </row>
    <row r="23" spans="1:8" x14ac:dyDescent="0.25">
      <c r="A23" s="211"/>
      <c r="B23" s="206"/>
      <c r="C23" s="206"/>
      <c r="D23" s="206"/>
      <c r="E23" s="206"/>
      <c r="F23" s="206"/>
      <c r="G23" s="206"/>
      <c r="H23" s="206"/>
    </row>
    <row r="24" spans="1:8" x14ac:dyDescent="0.25">
      <c r="A24" s="211"/>
      <c r="B24" s="206"/>
      <c r="C24" s="206"/>
      <c r="D24" s="206"/>
      <c r="E24" s="206"/>
      <c r="F24" s="206"/>
      <c r="G24" s="206"/>
      <c r="H24" s="206"/>
    </row>
    <row r="25" spans="1:8" x14ac:dyDescent="0.25">
      <c r="A25" s="212" t="s">
        <v>673</v>
      </c>
      <c r="B25" s="206"/>
      <c r="C25" s="213">
        <v>50</v>
      </c>
      <c r="D25" s="214" t="s">
        <v>670</v>
      </c>
      <c r="E25" s="224"/>
      <c r="F25" s="206"/>
      <c r="G25" s="216">
        <f>C25*E25</f>
        <v>0</v>
      </c>
      <c r="H25" s="206"/>
    </row>
    <row r="26" spans="1:8" x14ac:dyDescent="0.25">
      <c r="A26" s="205"/>
      <c r="B26" s="206"/>
      <c r="C26" s="217">
        <v>20</v>
      </c>
      <c r="D26" s="218" t="s">
        <v>670</v>
      </c>
      <c r="E26" s="219"/>
      <c r="F26" s="206"/>
      <c r="G26" s="216">
        <f>C26*E26</f>
        <v>0</v>
      </c>
      <c r="H26" s="206"/>
    </row>
    <row r="27" spans="1:8" x14ac:dyDescent="0.25">
      <c r="A27" s="205"/>
      <c r="B27" s="206"/>
      <c r="C27" s="217">
        <v>10</v>
      </c>
      <c r="D27" s="218" t="s">
        <v>670</v>
      </c>
      <c r="E27" s="219"/>
      <c r="F27" s="206"/>
      <c r="G27" s="216">
        <f>C27*E27</f>
        <v>0</v>
      </c>
      <c r="H27" s="206"/>
    </row>
    <row r="28" spans="1:8" x14ac:dyDescent="0.25">
      <c r="A28" s="205"/>
      <c r="B28" s="206"/>
      <c r="C28" s="217">
        <v>5</v>
      </c>
      <c r="D28" s="218" t="s">
        <v>670</v>
      </c>
      <c r="E28" s="219"/>
      <c r="F28" s="206"/>
      <c r="G28" s="216">
        <f>C28*E28</f>
        <v>0</v>
      </c>
      <c r="H28" s="206"/>
    </row>
    <row r="29" spans="1:8" x14ac:dyDescent="0.25">
      <c r="A29" s="205"/>
      <c r="B29" s="206"/>
      <c r="C29" s="217"/>
      <c r="D29" s="218" t="s">
        <v>670</v>
      </c>
      <c r="E29" s="219"/>
      <c r="F29" s="206"/>
      <c r="G29" s="216">
        <f>C29*E29</f>
        <v>0</v>
      </c>
      <c r="H29" s="206"/>
    </row>
    <row r="30" spans="1:8" ht="15.75" thickBot="1" x14ac:dyDescent="0.3">
      <c r="A30" s="205"/>
      <c r="B30" s="206"/>
      <c r="C30" s="220"/>
      <c r="D30" s="221" t="s">
        <v>670</v>
      </c>
      <c r="E30" s="222"/>
      <c r="F30" s="206"/>
      <c r="G30" s="216"/>
      <c r="H30" s="206"/>
    </row>
    <row r="31" spans="1:8" ht="15.75" thickBot="1" x14ac:dyDescent="0.3">
      <c r="A31" s="212" t="s">
        <v>674</v>
      </c>
      <c r="B31" s="225"/>
      <c r="C31" s="206"/>
      <c r="D31" s="206"/>
      <c r="E31" s="206"/>
      <c r="F31" s="206"/>
      <c r="G31" s="223">
        <f>SUM(G25:G30)</f>
        <v>0</v>
      </c>
      <c r="H31" s="206"/>
    </row>
    <row r="32" spans="1:8" ht="15.75" thickBot="1" x14ac:dyDescent="0.3">
      <c r="A32" s="212"/>
      <c r="B32" s="212"/>
      <c r="C32" s="206"/>
      <c r="D32" s="206"/>
      <c r="E32" s="206"/>
      <c r="F32" s="206"/>
      <c r="G32" s="206"/>
      <c r="H32" s="206"/>
    </row>
    <row r="33" spans="1:8" ht="15.75" thickBot="1" x14ac:dyDescent="0.3">
      <c r="A33" s="212" t="s">
        <v>675</v>
      </c>
      <c r="B33" s="225"/>
      <c r="C33" s="206"/>
      <c r="D33" s="206"/>
      <c r="E33" s="206"/>
      <c r="F33" s="206"/>
      <c r="G33" s="223">
        <v>7681100</v>
      </c>
    </row>
    <row r="34" spans="1:8" ht="15.75" thickBot="1" x14ac:dyDescent="0.3">
      <c r="A34" s="212"/>
      <c r="B34" s="225"/>
      <c r="C34" s="206"/>
      <c r="D34" s="206"/>
      <c r="E34" s="206"/>
      <c r="F34" s="206"/>
      <c r="G34" s="206"/>
    </row>
    <row r="35" spans="1:8" ht="15.75" thickBot="1" x14ac:dyDescent="0.3">
      <c r="A35" s="212" t="s">
        <v>676</v>
      </c>
      <c r="B35" s="225"/>
      <c r="C35" s="206"/>
      <c r="D35" s="206"/>
      <c r="E35" s="206"/>
      <c r="F35" s="206"/>
      <c r="G35" s="226">
        <v>7681087</v>
      </c>
    </row>
    <row r="36" spans="1:8" ht="15.75" thickBot="1" x14ac:dyDescent="0.3">
      <c r="A36" s="205"/>
      <c r="B36" s="206"/>
      <c r="C36" s="206"/>
      <c r="D36" s="206"/>
      <c r="E36" s="206"/>
      <c r="F36" s="206"/>
      <c r="G36" s="206"/>
    </row>
    <row r="37" spans="1:8" ht="15.75" thickBot="1" x14ac:dyDescent="0.3">
      <c r="A37" s="212" t="s">
        <v>677</v>
      </c>
      <c r="B37" s="206"/>
      <c r="C37" s="206"/>
      <c r="D37" s="206"/>
      <c r="E37" s="206"/>
      <c r="F37" s="206"/>
      <c r="G37" s="223">
        <f>G33-G35</f>
        <v>13</v>
      </c>
    </row>
    <row r="38" spans="1:8" x14ac:dyDescent="0.25">
      <c r="A38" s="212"/>
      <c r="B38" s="206"/>
      <c r="C38" s="206"/>
      <c r="D38" s="206"/>
      <c r="E38" s="206"/>
      <c r="F38" s="206"/>
      <c r="G38" s="206"/>
      <c r="H38" s="206"/>
    </row>
    <row r="39" spans="1:8" x14ac:dyDescent="0.25">
      <c r="A39" s="205"/>
      <c r="B39" s="225"/>
      <c r="C39" s="225"/>
      <c r="D39" s="225"/>
      <c r="E39" s="225"/>
      <c r="F39" s="225"/>
      <c r="G39" s="225"/>
      <c r="H39" s="225"/>
    </row>
    <row r="40" spans="1:8" x14ac:dyDescent="0.25">
      <c r="A40" s="212" t="s">
        <v>678</v>
      </c>
      <c r="B40" s="225"/>
      <c r="C40" s="225"/>
      <c r="D40" s="225"/>
      <c r="E40" s="225"/>
      <c r="F40" s="225"/>
      <c r="G40" s="225"/>
      <c r="H40" s="225"/>
    </row>
    <row r="41" spans="1:8" x14ac:dyDescent="0.25">
      <c r="A41" s="227" t="s">
        <v>679</v>
      </c>
      <c r="B41" s="225"/>
      <c r="C41" s="225"/>
      <c r="D41" s="225"/>
      <c r="E41" s="225"/>
      <c r="F41" s="225"/>
      <c r="G41" s="225"/>
      <c r="H41" s="225"/>
    </row>
    <row r="42" spans="1:8" x14ac:dyDescent="0.25">
      <c r="A42" s="227" t="s">
        <v>680</v>
      </c>
      <c r="B42" s="206"/>
      <c r="C42" s="206"/>
      <c r="D42" s="206"/>
      <c r="E42" s="206"/>
      <c r="F42" s="206"/>
      <c r="G42" s="206"/>
      <c r="H42" s="206"/>
    </row>
    <row r="43" spans="1:8" x14ac:dyDescent="0.25">
      <c r="A43" s="205"/>
      <c r="B43" s="206"/>
      <c r="C43" s="206"/>
      <c r="D43" s="206"/>
      <c r="E43" s="206"/>
      <c r="F43" s="206"/>
      <c r="G43" s="225"/>
      <c r="H43" s="206"/>
    </row>
    <row r="44" spans="1:8" ht="15.75" x14ac:dyDescent="0.25">
      <c r="A44" s="228"/>
      <c r="B44" s="229" t="s">
        <v>681</v>
      </c>
      <c r="C44" s="230"/>
      <c r="D44" s="204"/>
      <c r="E44" s="204"/>
      <c r="F44" s="229" t="s">
        <v>682</v>
      </c>
      <c r="G44" s="230"/>
      <c r="H44" s="231"/>
    </row>
    <row r="45" spans="1:8" ht="15.75" x14ac:dyDescent="0.25">
      <c r="A45" s="228"/>
      <c r="B45" s="232"/>
      <c r="C45" s="231"/>
      <c r="D45" s="228"/>
      <c r="E45" s="228"/>
      <c r="F45" s="232"/>
      <c r="G45" s="231"/>
      <c r="H45" s="231"/>
    </row>
    <row r="46" spans="1:8" x14ac:dyDescent="0.25">
      <c r="A46" s="211"/>
      <c r="B46" s="205"/>
      <c r="C46" s="205"/>
      <c r="E46" s="211"/>
      <c r="F46" s="205"/>
      <c r="G46" s="205"/>
      <c r="H46" s="205"/>
    </row>
    <row r="47" spans="1:8" x14ac:dyDescent="0.25">
      <c r="A47" s="211"/>
      <c r="B47" s="205"/>
      <c r="C47" s="205"/>
      <c r="E47" s="211"/>
      <c r="F47" s="205"/>
      <c r="G47" s="205"/>
      <c r="H47" s="205"/>
    </row>
    <row r="48" spans="1:8" x14ac:dyDescent="0.25">
      <c r="A48" s="233"/>
      <c r="B48" s="234" t="s">
        <v>683</v>
      </c>
      <c r="C48" s="234"/>
      <c r="D48" s="233"/>
      <c r="E48" s="233"/>
      <c r="F48" s="234" t="s">
        <v>684</v>
      </c>
      <c r="G48" s="234"/>
      <c r="H48" s="234"/>
    </row>
    <row r="49" spans="1:8" x14ac:dyDescent="0.25">
      <c r="A49" s="233"/>
      <c r="B49" s="235">
        <v>43404</v>
      </c>
      <c r="C49" s="234"/>
      <c r="D49" s="233"/>
      <c r="E49" s="233"/>
      <c r="F49" s="235">
        <v>43404</v>
      </c>
      <c r="G49" s="234"/>
      <c r="H49" s="234"/>
    </row>
  </sheetData>
  <mergeCells count="2">
    <mergeCell ref="A1:H1"/>
    <mergeCell ref="A13:H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Montant reçu individuel</vt:lpstr>
      <vt:lpstr>Journal caisse oct 2018</vt:lpstr>
      <vt:lpstr>journal banque GNF OCT 2018</vt:lpstr>
      <vt:lpstr>Journal banque USD 2018</vt:lpstr>
      <vt:lpstr>Individuel</vt:lpstr>
      <vt:lpstr>Tableau</vt:lpstr>
      <vt:lpstr>COMPTA OCTOBRE 2018</vt:lpstr>
      <vt:lpstr>RECAP</vt:lpstr>
      <vt:lpstr>Arrêté caisse oct</vt:lpstr>
      <vt:lpstr>Rappro bancaire GNF</vt:lpstr>
      <vt:lpstr>Rappro bancaire USD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WCP-PC</dc:creator>
  <cp:lastModifiedBy>WCP-PC</cp:lastModifiedBy>
  <dcterms:created xsi:type="dcterms:W3CDTF">2018-10-01T13:59:48Z</dcterms:created>
  <dcterms:modified xsi:type="dcterms:W3CDTF">2018-11-14T10:38:23Z</dcterms:modified>
</cp:coreProperties>
</file>