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CP-PC\Desktop\COMPTA GALF 2018\"/>
    </mc:Choice>
  </mc:AlternateContent>
  <bookViews>
    <workbookView xWindow="0" yWindow="0" windowWidth="19560" windowHeight="8040" firstSheet="3" activeTab="4"/>
  </bookViews>
  <sheets>
    <sheet name="Montant reçu individuel" sheetId="7" r:id="rId1"/>
    <sheet name="Journal Caisse Sept2018" sheetId="1" r:id="rId2"/>
    <sheet name="Individuel" sheetId="8" r:id="rId3"/>
    <sheet name="TABLEAU" sheetId="12" r:id="rId4"/>
    <sheet name="COMPTA SEPT 2018" sheetId="4" r:id="rId5"/>
    <sheet name="RECAP" sheetId="10" r:id="rId6"/>
    <sheet name="Journal banque GNF" sheetId="5" r:id="rId7"/>
    <sheet name="Journal banque USD" sheetId="6" r:id="rId8"/>
  </sheets>
  <definedNames>
    <definedName name="_xlnm._FilterDatabase" localSheetId="4" hidden="1">'COMPTA SEPT 2018'!$A$1:$K$580</definedName>
    <definedName name="_xlnm._FilterDatabase" localSheetId="1" hidden="1">'Journal Caisse Sept2018'!$A$5:$F$248</definedName>
  </definedNames>
  <calcPr calcId="152511"/>
  <pivotCaches>
    <pivotCache cacheId="0" r:id="rId9"/>
    <pivotCache cacheId="1" r:id="rId10"/>
    <pivotCache cacheId="2" r:id="rId1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3" i="4" l="1"/>
  <c r="G17" i="10" l="1"/>
  <c r="C20" i="10" l="1"/>
  <c r="E247" i="1" l="1"/>
  <c r="I16" i="10"/>
  <c r="C16" i="10"/>
  <c r="D18" i="10" l="1"/>
  <c r="J276" i="4"/>
  <c r="D14" i="10"/>
  <c r="D13" i="10"/>
  <c r="D7" i="10"/>
  <c r="D15" i="10"/>
  <c r="E14" i="10"/>
  <c r="E13" i="10"/>
  <c r="E18" i="10"/>
  <c r="E7" i="10"/>
  <c r="E17" i="10"/>
  <c r="E15" i="10"/>
  <c r="J497" i="4" l="1"/>
  <c r="D9" i="10"/>
  <c r="D12" i="10"/>
  <c r="D8" i="10"/>
  <c r="D5" i="10"/>
  <c r="D11" i="10"/>
  <c r="D6" i="10"/>
  <c r="D10" i="10"/>
  <c r="E12" i="10"/>
  <c r="E10" i="10"/>
  <c r="E5" i="10"/>
  <c r="E6" i="10"/>
  <c r="E8" i="10"/>
  <c r="E11" i="10"/>
  <c r="E9" i="10"/>
  <c r="E28" i="10" l="1"/>
  <c r="E26" i="10"/>
  <c r="B26" i="10"/>
  <c r="I23" i="10"/>
  <c r="I26" i="10" s="1"/>
  <c r="I20" i="10"/>
  <c r="H20" i="10"/>
  <c r="F20" i="10"/>
  <c r="D20" i="10"/>
  <c r="B27" i="10"/>
  <c r="J19" i="10"/>
  <c r="G20" i="10"/>
  <c r="H16" i="10"/>
  <c r="H21" i="10" s="1"/>
  <c r="G16" i="10"/>
  <c r="D4" i="10"/>
  <c r="D2" i="10"/>
  <c r="D3" i="10"/>
  <c r="E4" i="10"/>
  <c r="E3" i="10"/>
  <c r="E2" i="10"/>
  <c r="D16" i="10" l="1"/>
  <c r="D21" i="10" s="1"/>
  <c r="E16" i="10"/>
  <c r="G21" i="10"/>
  <c r="C21" i="10"/>
  <c r="I21" i="10"/>
  <c r="J15" i="10"/>
  <c r="J3" i="10"/>
  <c r="J7" i="10"/>
  <c r="J2" i="10"/>
  <c r="J6" i="10"/>
  <c r="J10" i="10"/>
  <c r="J14" i="10"/>
  <c r="J5" i="10"/>
  <c r="J9" i="10"/>
  <c r="J13" i="10"/>
  <c r="J11" i="10"/>
  <c r="J4" i="10"/>
  <c r="J8" i="10"/>
  <c r="J12" i="10"/>
  <c r="J17" i="10"/>
  <c r="E20" i="10"/>
  <c r="J18" i="10"/>
  <c r="B28" i="10"/>
  <c r="B29" i="10" s="1"/>
  <c r="J16" i="10" l="1"/>
  <c r="J20" i="10"/>
  <c r="I27" i="10" s="1"/>
  <c r="E21" i="10"/>
  <c r="E27" i="10" s="1"/>
  <c r="E29" i="10" s="1"/>
  <c r="B31" i="10" s="1"/>
  <c r="I28" i="10" l="1"/>
  <c r="I29" i="10" s="1"/>
  <c r="B32" i="10" s="1"/>
  <c r="B33" i="10" s="1"/>
  <c r="J21" i="10"/>
  <c r="F247" i="1" l="1"/>
  <c r="J579" i="4"/>
  <c r="J226" i="4"/>
  <c r="J287" i="4"/>
  <c r="J564" i="4"/>
  <c r="J565" i="4"/>
  <c r="J566" i="4"/>
  <c r="J567" i="4"/>
  <c r="J552" i="4"/>
  <c r="J551" i="4"/>
  <c r="E248" i="1" l="1"/>
  <c r="E16" i="6" l="1"/>
  <c r="D16" i="6"/>
  <c r="J480" i="4" l="1"/>
  <c r="J481" i="4"/>
  <c r="J482" i="4"/>
  <c r="J483" i="4"/>
  <c r="J484" i="4"/>
  <c r="J485" i="4"/>
  <c r="J486" i="4"/>
  <c r="J199" i="4" l="1"/>
  <c r="J225" i="4"/>
  <c r="J252" i="4"/>
  <c r="J253" i="4"/>
  <c r="J270" i="4"/>
  <c r="J271" i="4"/>
  <c r="J529" i="4"/>
  <c r="J530" i="4"/>
  <c r="J578" i="4"/>
  <c r="J479" i="4" l="1"/>
  <c r="J504" i="4"/>
  <c r="J505" i="4"/>
  <c r="J506" i="4"/>
  <c r="J528" i="4"/>
  <c r="J561" i="4"/>
  <c r="J562" i="4"/>
  <c r="J563" i="4"/>
  <c r="J426" i="4"/>
  <c r="J427" i="4"/>
  <c r="J428" i="4"/>
  <c r="J429" i="4"/>
  <c r="J430" i="4"/>
  <c r="J431" i="4"/>
  <c r="J432" i="4"/>
  <c r="J433" i="4"/>
  <c r="J434" i="4"/>
  <c r="J435" i="4"/>
  <c r="J436" i="4"/>
  <c r="J437" i="4"/>
  <c r="J439" i="4"/>
  <c r="J451" i="4"/>
  <c r="J452" i="4"/>
  <c r="J453" i="4"/>
  <c r="J454" i="4"/>
  <c r="J455" i="4"/>
  <c r="J456" i="4"/>
  <c r="J457" i="4"/>
  <c r="J458" i="4"/>
  <c r="J459" i="4"/>
  <c r="J500" i="4"/>
  <c r="J425" i="4"/>
  <c r="J527" i="4"/>
  <c r="J570" i="4"/>
  <c r="J478" i="4"/>
  <c r="J461" i="4"/>
  <c r="J462" i="4"/>
  <c r="J98" i="4"/>
  <c r="J99" i="4"/>
  <c r="J340" i="4"/>
  <c r="J400" i="4"/>
  <c r="J440" i="4"/>
  <c r="J441" i="4"/>
  <c r="J487" i="4"/>
  <c r="J365" i="4"/>
  <c r="J401" i="4"/>
  <c r="J366" i="4"/>
  <c r="J367" i="4"/>
  <c r="J368" i="4"/>
  <c r="J369" i="4"/>
  <c r="J370" i="4"/>
  <c r="J402" i="4"/>
  <c r="J403" i="4"/>
  <c r="J438" i="4"/>
  <c r="J442" i="4"/>
  <c r="J80" i="4"/>
  <c r="J81" i="4"/>
  <c r="J161" i="4"/>
  <c r="J227" i="4"/>
  <c r="J100" i="4"/>
  <c r="J101" i="4"/>
  <c r="J137" i="4"/>
  <c r="J162" i="4"/>
  <c r="J200" i="4"/>
  <c r="J210" i="4"/>
  <c r="J211" i="4"/>
  <c r="J228" i="4"/>
  <c r="J254" i="4"/>
  <c r="J273" i="4"/>
  <c r="J339" i="4"/>
  <c r="J443" i="4"/>
  <c r="J488" i="4"/>
  <c r="J531" i="4"/>
  <c r="J2" i="4"/>
  <c r="J3" i="4"/>
  <c r="J4" i="4"/>
  <c r="J5" i="4"/>
  <c r="J6" i="4"/>
  <c r="J7" i="4"/>
  <c r="J56" i="4"/>
  <c r="J57" i="4"/>
  <c r="J58" i="4"/>
  <c r="J59" i="4"/>
  <c r="J60" i="4"/>
  <c r="J102" i="4"/>
  <c r="J103" i="4"/>
  <c r="J125" i="4"/>
  <c r="J126" i="4"/>
  <c r="J138" i="4"/>
  <c r="J139" i="4"/>
  <c r="J140" i="4"/>
  <c r="J163" i="4"/>
  <c r="J189" i="4"/>
  <c r="J201" i="4"/>
  <c r="J212" i="4"/>
  <c r="J229" i="4"/>
  <c r="J230" i="4"/>
  <c r="J255" i="4"/>
  <c r="J274" i="4"/>
  <c r="J288" i="4"/>
  <c r="J307" i="4"/>
  <c r="J341" i="4"/>
  <c r="J342" i="4"/>
  <c r="J343" i="4"/>
  <c r="J344" i="4"/>
  <c r="J371" i="4"/>
  <c r="J372" i="4"/>
  <c r="J373" i="4"/>
  <c r="J374" i="4"/>
  <c r="J404" i="4"/>
  <c r="J405" i="4"/>
  <c r="J406" i="4"/>
  <c r="J444" i="4"/>
  <c r="J464" i="4"/>
  <c r="J489" i="4"/>
  <c r="J532" i="4"/>
  <c r="J8" i="4"/>
  <c r="J9" i="4"/>
  <c r="J10" i="4"/>
  <c r="J11" i="4"/>
  <c r="J12" i="4"/>
  <c r="J13" i="4"/>
  <c r="J14" i="4"/>
  <c r="J15" i="4"/>
  <c r="J16" i="4"/>
  <c r="J17" i="4"/>
  <c r="J18" i="4"/>
  <c r="J19" i="4"/>
  <c r="J20" i="4"/>
  <c r="J21" i="4"/>
  <c r="J22" i="4"/>
  <c r="J23" i="4"/>
  <c r="J24" i="4"/>
  <c r="J25" i="4"/>
  <c r="J26" i="4"/>
  <c r="J82" i="4"/>
  <c r="J104" i="4"/>
  <c r="J127" i="4"/>
  <c r="J141" i="4"/>
  <c r="J164" i="4"/>
  <c r="J190" i="4"/>
  <c r="J202" i="4"/>
  <c r="J213" i="4"/>
  <c r="J231" i="4"/>
  <c r="J232" i="4"/>
  <c r="J256" i="4"/>
  <c r="J83" i="4"/>
  <c r="J142" i="4"/>
  <c r="J233" i="4"/>
  <c r="J257" i="4"/>
  <c r="J275" i="4"/>
  <c r="J277" i="4"/>
  <c r="J289" i="4"/>
  <c r="J290" i="4"/>
  <c r="J291" i="4"/>
  <c r="J292" i="4"/>
  <c r="J293" i="4"/>
  <c r="J294" i="4"/>
  <c r="J295" i="4"/>
  <c r="J296" i="4"/>
  <c r="J297" i="4"/>
  <c r="J298" i="4"/>
  <c r="J299" i="4"/>
  <c r="J308" i="4"/>
  <c r="J309" i="4"/>
  <c r="J310" i="4"/>
  <c r="J311" i="4"/>
  <c r="J312" i="4"/>
  <c r="J313" i="4"/>
  <c r="J314" i="4"/>
  <c r="J345" i="4"/>
  <c r="J346" i="4"/>
  <c r="J347" i="4"/>
  <c r="J375" i="4"/>
  <c r="J376" i="4"/>
  <c r="J377" i="4"/>
  <c r="J378" i="4"/>
  <c r="J445" i="4"/>
  <c r="J465" i="4"/>
  <c r="J466" i="4"/>
  <c r="J490" i="4"/>
  <c r="J507" i="4"/>
  <c r="J508" i="4"/>
  <c r="J509" i="4"/>
  <c r="J533" i="4"/>
  <c r="J534" i="4"/>
  <c r="J535" i="4"/>
  <c r="J536" i="4"/>
  <c r="J27" i="4"/>
  <c r="J28" i="4"/>
  <c r="J29" i="4"/>
  <c r="J30" i="4"/>
  <c r="J31" i="4"/>
  <c r="J32" i="4"/>
  <c r="J33" i="4"/>
  <c r="J34" i="4"/>
  <c r="J35" i="4"/>
  <c r="J36" i="4"/>
  <c r="J37" i="4"/>
  <c r="J61" i="4"/>
  <c r="J62" i="4"/>
  <c r="J63" i="4"/>
  <c r="J64" i="4"/>
  <c r="J65" i="4"/>
  <c r="J66" i="4"/>
  <c r="J67" i="4"/>
  <c r="J68" i="4"/>
  <c r="J84" i="4"/>
  <c r="J85" i="4"/>
  <c r="J86" i="4"/>
  <c r="J87" i="4"/>
  <c r="J88" i="4"/>
  <c r="J89" i="4"/>
  <c r="J105" i="4"/>
  <c r="J106" i="4"/>
  <c r="J107" i="4"/>
  <c r="J108" i="4"/>
  <c r="J109" i="4"/>
  <c r="J110" i="4"/>
  <c r="J128" i="4"/>
  <c r="J129" i="4"/>
  <c r="J143" i="4"/>
  <c r="J144" i="4"/>
  <c r="J145" i="4"/>
  <c r="J146" i="4"/>
  <c r="J165" i="4"/>
  <c r="J166" i="4"/>
  <c r="J167" i="4"/>
  <c r="J168" i="4"/>
  <c r="J169" i="4"/>
  <c r="J170" i="4"/>
  <c r="J176" i="4"/>
  <c r="J177" i="4"/>
  <c r="J178" i="4"/>
  <c r="J179" i="4"/>
  <c r="J203" i="4"/>
  <c r="J214" i="4"/>
  <c r="J234" i="4"/>
  <c r="J235" i="4"/>
  <c r="J258" i="4"/>
  <c r="J580" i="4"/>
  <c r="J300" i="4"/>
  <c r="J315" i="4"/>
  <c r="J316" i="4"/>
  <c r="J348" i="4"/>
  <c r="J349" i="4"/>
  <c r="J350" i="4"/>
  <c r="J379" i="4"/>
  <c r="J380" i="4"/>
  <c r="J407" i="4"/>
  <c r="J408" i="4"/>
  <c r="J409" i="4"/>
  <c r="J410" i="4"/>
  <c r="J411" i="4"/>
  <c r="J412" i="4"/>
  <c r="J413" i="4"/>
  <c r="J414" i="4"/>
  <c r="J415" i="4"/>
  <c r="J416" i="4"/>
  <c r="J446" i="4"/>
  <c r="J467" i="4"/>
  <c r="J468" i="4"/>
  <c r="J491" i="4"/>
  <c r="J510" i="4"/>
  <c r="J511" i="4"/>
  <c r="J537" i="4"/>
  <c r="J538" i="4"/>
  <c r="J539" i="4"/>
  <c r="J540" i="4"/>
  <c r="J38" i="4"/>
  <c r="J39" i="4"/>
  <c r="J40" i="4"/>
  <c r="J41" i="4"/>
  <c r="J42" i="4"/>
  <c r="J43" i="4"/>
  <c r="J44" i="4"/>
  <c r="J45" i="4"/>
  <c r="J46" i="4"/>
  <c r="J47" i="4"/>
  <c r="J48" i="4"/>
  <c r="J49" i="4"/>
  <c r="J50" i="4"/>
  <c r="J51" i="4"/>
  <c r="J52" i="4"/>
  <c r="J90" i="4"/>
  <c r="J111" i="4"/>
  <c r="J130" i="4"/>
  <c r="J147" i="4"/>
  <c r="J171" i="4"/>
  <c r="J191" i="4"/>
  <c r="J204" i="4"/>
  <c r="J215" i="4"/>
  <c r="J236" i="4"/>
  <c r="J259" i="4"/>
  <c r="J278" i="4"/>
  <c r="J301" i="4"/>
  <c r="J469" i="4"/>
  <c r="J470" i="4"/>
  <c r="J492" i="4"/>
  <c r="J512" i="4"/>
  <c r="J513" i="4"/>
  <c r="J514" i="4"/>
  <c r="J541" i="4"/>
  <c r="J542" i="4"/>
  <c r="J543" i="4"/>
  <c r="J544" i="4"/>
  <c r="J69" i="4"/>
  <c r="J70" i="4"/>
  <c r="J71" i="4"/>
  <c r="J72" i="4"/>
  <c r="J73" i="4"/>
  <c r="J74" i="4"/>
  <c r="J75" i="4"/>
  <c r="J131" i="4"/>
  <c r="J91" i="4"/>
  <c r="J112" i="4"/>
  <c r="J132" i="4"/>
  <c r="J133" i="4"/>
  <c r="J148" i="4"/>
  <c r="J149" i="4"/>
  <c r="J150" i="4"/>
  <c r="J172" i="4"/>
  <c r="J180" i="4"/>
  <c r="J181" i="4"/>
  <c r="J182" i="4"/>
  <c r="J183" i="4"/>
  <c r="J184" i="4"/>
  <c r="J185" i="4"/>
  <c r="J186" i="4"/>
  <c r="J187" i="4"/>
  <c r="J192" i="4"/>
  <c r="J205" i="4"/>
  <c r="J216" i="4"/>
  <c r="J217" i="4"/>
  <c r="J237" i="4"/>
  <c r="J260" i="4"/>
  <c r="J279" i="4"/>
  <c r="J302" i="4"/>
  <c r="J317" i="4"/>
  <c r="J493" i="4"/>
  <c r="J515" i="4"/>
  <c r="J516" i="4"/>
  <c r="J545" i="4"/>
  <c r="J53" i="4"/>
  <c r="J54" i="4"/>
  <c r="J76" i="4"/>
  <c r="J92" i="4"/>
  <c r="J93" i="4"/>
  <c r="J113" i="4"/>
  <c r="J114" i="4"/>
  <c r="J115" i="4"/>
  <c r="J116" i="4"/>
  <c r="J117" i="4"/>
  <c r="J118" i="4"/>
  <c r="J151" i="4"/>
  <c r="J173" i="4"/>
  <c r="J193" i="4"/>
  <c r="J194" i="4"/>
  <c r="J218" i="4"/>
  <c r="J219" i="4"/>
  <c r="J220" i="4"/>
  <c r="J221" i="4"/>
  <c r="J238" i="4"/>
  <c r="J239" i="4"/>
  <c r="J261" i="4"/>
  <c r="J262" i="4"/>
  <c r="J263" i="4"/>
  <c r="J264" i="4"/>
  <c r="J265" i="4"/>
  <c r="J266" i="4"/>
  <c r="J267" i="4"/>
  <c r="J280" i="4"/>
  <c r="J318" i="4"/>
  <c r="J319" i="4"/>
  <c r="J320" i="4"/>
  <c r="J321" i="4"/>
  <c r="J351" i="4"/>
  <c r="J352" i="4"/>
  <c r="J353" i="4"/>
  <c r="J381" i="4"/>
  <c r="J382" i="4"/>
  <c r="J383" i="4"/>
  <c r="J417" i="4"/>
  <c r="J418" i="4"/>
  <c r="J419" i="4"/>
  <c r="J420" i="4"/>
  <c r="J421" i="4"/>
  <c r="J422" i="4"/>
  <c r="J447" i="4"/>
  <c r="J448" i="4"/>
  <c r="J471" i="4"/>
  <c r="J472" i="4"/>
  <c r="J473" i="4"/>
  <c r="J494" i="4"/>
  <c r="J495" i="4"/>
  <c r="J517" i="4"/>
  <c r="J546" i="4"/>
  <c r="J547" i="4"/>
  <c r="J548" i="4"/>
  <c r="J549" i="4"/>
  <c r="J550" i="4"/>
  <c r="J119" i="4"/>
  <c r="J120" i="4"/>
  <c r="J134" i="4"/>
  <c r="J152" i="4"/>
  <c r="J153" i="4"/>
  <c r="J154" i="4"/>
  <c r="J174" i="4"/>
  <c r="J195" i="4"/>
  <c r="J206" i="4"/>
  <c r="J222" i="4"/>
  <c r="J223" i="4"/>
  <c r="J240" i="4"/>
  <c r="J241" i="4"/>
  <c r="J242" i="4"/>
  <c r="J243" i="4"/>
  <c r="J244" i="4"/>
  <c r="J245" i="4"/>
  <c r="J246" i="4"/>
  <c r="J247" i="4"/>
  <c r="J248" i="4"/>
  <c r="J268" i="4"/>
  <c r="J272" i="4"/>
  <c r="J281" i="4"/>
  <c r="J303" i="4"/>
  <c r="J304" i="4"/>
  <c r="J322" i="4"/>
  <c r="J323" i="4"/>
  <c r="J324" i="4"/>
  <c r="J325" i="4"/>
  <c r="J326" i="4"/>
  <c r="J327" i="4"/>
  <c r="J328" i="4"/>
  <c r="J329" i="4"/>
  <c r="J496" i="4"/>
  <c r="J518" i="4"/>
  <c r="J519" i="4"/>
  <c r="J520" i="4"/>
  <c r="J553" i="4"/>
  <c r="J554" i="4"/>
  <c r="J555" i="4"/>
  <c r="J568" i="4"/>
  <c r="J572" i="4"/>
  <c r="J55" i="4"/>
  <c r="J77" i="4"/>
  <c r="J78" i="4"/>
  <c r="J94" i="4"/>
  <c r="J95" i="4"/>
  <c r="J121" i="4"/>
  <c r="J122" i="4"/>
  <c r="J123" i="4"/>
  <c r="J124" i="4"/>
  <c r="J135" i="4"/>
  <c r="J136" i="4"/>
  <c r="J155" i="4"/>
  <c r="J156" i="4"/>
  <c r="J157" i="4"/>
  <c r="J175" i="4"/>
  <c r="J196" i="4"/>
  <c r="J197" i="4"/>
  <c r="J207" i="4"/>
  <c r="J208" i="4"/>
  <c r="J224" i="4"/>
  <c r="J249" i="4"/>
  <c r="J250" i="4"/>
  <c r="J269" i="4"/>
  <c r="J282" i="4"/>
  <c r="J283" i="4"/>
  <c r="J284" i="4"/>
  <c r="J305" i="4"/>
  <c r="J330" i="4"/>
  <c r="J331" i="4"/>
  <c r="J332" i="4"/>
  <c r="J333" i="4"/>
  <c r="J334" i="4"/>
  <c r="J335" i="4"/>
  <c r="J336" i="4"/>
  <c r="J337" i="4"/>
  <c r="J338" i="4"/>
  <c r="J354" i="4"/>
  <c r="J355" i="4"/>
  <c r="J356" i="4"/>
  <c r="J357" i="4"/>
  <c r="J358" i="4"/>
  <c r="J359" i="4"/>
  <c r="J360" i="4"/>
  <c r="J361" i="4"/>
  <c r="J362" i="4"/>
  <c r="J384" i="4"/>
  <c r="J385" i="4"/>
  <c r="J386" i="4"/>
  <c r="J387" i="4"/>
  <c r="J388" i="4"/>
  <c r="J389" i="4"/>
  <c r="J390" i="4"/>
  <c r="J391" i="4"/>
  <c r="J392" i="4"/>
  <c r="J393" i="4"/>
  <c r="J394" i="4"/>
  <c r="J395" i="4"/>
  <c r="J396" i="4"/>
  <c r="J397" i="4"/>
  <c r="J398" i="4"/>
  <c r="J399" i="4"/>
  <c r="J423" i="4"/>
  <c r="J424" i="4"/>
  <c r="J449" i="4"/>
  <c r="J450" i="4"/>
  <c r="J474" i="4"/>
  <c r="J498" i="4"/>
  <c r="J499" i="4"/>
  <c r="J521" i="4"/>
  <c r="J522" i="4"/>
  <c r="J556" i="4"/>
  <c r="J557" i="4"/>
  <c r="J96" i="4"/>
  <c r="J97" i="4"/>
  <c r="J158" i="4"/>
  <c r="J159" i="4"/>
  <c r="J160" i="4"/>
  <c r="J188" i="4"/>
  <c r="J198" i="4"/>
  <c r="J209" i="4"/>
  <c r="J251" i="4"/>
  <c r="J285" i="4"/>
  <c r="J286" i="4"/>
  <c r="J306" i="4"/>
  <c r="J363" i="4"/>
  <c r="J364" i="4"/>
  <c r="J460" i="4"/>
  <c r="J475" i="4"/>
  <c r="J501" i="4"/>
  <c r="J523" i="4"/>
  <c r="J560" i="4"/>
  <c r="J571" i="4"/>
  <c r="J577" i="4"/>
  <c r="J476" i="4"/>
  <c r="J477" i="4"/>
  <c r="J502" i="4"/>
  <c r="J524" i="4"/>
  <c r="J559" i="4"/>
  <c r="J576" i="4"/>
  <c r="J503" i="4"/>
  <c r="J525" i="4"/>
  <c r="J526" i="4"/>
  <c r="J558" i="4"/>
  <c r="J569" i="4"/>
  <c r="J573" i="4"/>
  <c r="J574" i="4"/>
  <c r="J575" i="4"/>
  <c r="J79" i="4"/>
  <c r="E32" i="5" l="1"/>
  <c r="D32" i="5"/>
  <c r="D17" i="6" l="1"/>
  <c r="D33" i="5"/>
</calcChain>
</file>

<file path=xl/sharedStrings.xml><?xml version="1.0" encoding="utf-8"?>
<sst xmlns="http://schemas.openxmlformats.org/spreadsheetml/2006/main" count="5088" uniqueCount="1168">
  <si>
    <t>PROJET: GALF</t>
  </si>
  <si>
    <t>N°PC</t>
  </si>
  <si>
    <t>N°</t>
  </si>
  <si>
    <t>DATE</t>
  </si>
  <si>
    <t>Nom</t>
  </si>
  <si>
    <t>LIBELLE</t>
  </si>
  <si>
    <t>ENTREES</t>
  </si>
  <si>
    <t>SORTIES</t>
  </si>
  <si>
    <t>E20</t>
  </si>
  <si>
    <t>E39</t>
  </si>
  <si>
    <t>E19</t>
  </si>
  <si>
    <t>E40</t>
  </si>
  <si>
    <t>Moné</t>
  </si>
  <si>
    <t>Saïdou</t>
  </si>
  <si>
    <t>Baldé</t>
  </si>
  <si>
    <t>Frais de fonctionnement Maïmouna Baldé pour la semaine</t>
  </si>
  <si>
    <t>E37</t>
  </si>
  <si>
    <t>Sessou</t>
  </si>
  <si>
    <t>Tamba</t>
  </si>
  <si>
    <t>Charlotte</t>
  </si>
  <si>
    <t>Transport E19 pour les enquêtes journalières</t>
  </si>
  <si>
    <t>Frais de fonctionnement Tamba pour la semaine</t>
  </si>
  <si>
    <t>TOTAL ENTREES / SORTIES</t>
  </si>
  <si>
    <t>Repport solde au 31/08/2018</t>
  </si>
  <si>
    <t>18/9/GALFPC1568</t>
  </si>
  <si>
    <t>18/9/GALFPC1569</t>
  </si>
  <si>
    <t>18/9/GALFPC1570</t>
  </si>
  <si>
    <t>18/9/GALFPC1571</t>
  </si>
  <si>
    <t>18/9/GALFPC1572</t>
  </si>
  <si>
    <t>18/9/GALFPC1573</t>
  </si>
  <si>
    <t>18/9/GALFPC1574</t>
  </si>
  <si>
    <t>18/9/GALFPC1575</t>
  </si>
  <si>
    <t>18/9/GALFPC1576</t>
  </si>
  <si>
    <t>18/9/GALFPC1577</t>
  </si>
  <si>
    <t>18/9/GALFPC1578</t>
  </si>
  <si>
    <t>18/9/GALFPC1579</t>
  </si>
  <si>
    <t>18/9/GALFPC1580</t>
  </si>
  <si>
    <t>18/9/GALFPC1581</t>
  </si>
  <si>
    <t>18/9/GALFPC1582</t>
  </si>
  <si>
    <t>18/9/GALFPC1583</t>
  </si>
  <si>
    <t>18/9/GALFPC1584</t>
  </si>
  <si>
    <t>18/9/GALFPC1585</t>
  </si>
  <si>
    <t>18/9/GALFPC1586</t>
  </si>
  <si>
    <t>18/9/GALFPC1587</t>
  </si>
  <si>
    <t>18/9/GALFPC1588</t>
  </si>
  <si>
    <t>18/9/GALFPC1589</t>
  </si>
  <si>
    <t>18/9/GALFPC1590</t>
  </si>
  <si>
    <t>18/9/GALFPC1591</t>
  </si>
  <si>
    <t>18/9/GALFPC1592</t>
  </si>
  <si>
    <t>18/9/GALFPC1593</t>
  </si>
  <si>
    <t>18/9/GALFPC1594</t>
  </si>
  <si>
    <t>18/9/GALFPC1595</t>
  </si>
  <si>
    <t>18/9/GALFPC1596</t>
  </si>
  <si>
    <t>18/9/GALFPC1597</t>
  </si>
  <si>
    <t>18/9/GALFPC1598</t>
  </si>
  <si>
    <t>18/9/GALFPC1599</t>
  </si>
  <si>
    <t>18/9/GALFPC1600</t>
  </si>
  <si>
    <t>18/9/GALFPC1601</t>
  </si>
  <si>
    <t>18/9/GALFPC1602</t>
  </si>
  <si>
    <t>18/9/GALFPC1603</t>
  </si>
  <si>
    <t>18/9/GALFPC1604</t>
  </si>
  <si>
    <t>18/9/GALFPC1605</t>
  </si>
  <si>
    <t>18/9/GALFPC1606</t>
  </si>
  <si>
    <t>18/9/GALFPC1607</t>
  </si>
  <si>
    <t>18/9/GALFPC1608</t>
  </si>
  <si>
    <t>18/9/GALFPC1609</t>
  </si>
  <si>
    <t>18/9/GALFPC1610</t>
  </si>
  <si>
    <t>18/9/GALFPC1611</t>
  </si>
  <si>
    <t>18/9/GALFPC1612</t>
  </si>
  <si>
    <t>18/9/GALFPC1613</t>
  </si>
  <si>
    <t>18/9/GALFPC1614</t>
  </si>
  <si>
    <t>18/9/GALFPC1615</t>
  </si>
  <si>
    <t>18/9/GALFPC1616</t>
  </si>
  <si>
    <t>18/9/GALFPC1617</t>
  </si>
  <si>
    <t>18/9/GALFPC1618</t>
  </si>
  <si>
    <t>18/9/GALFPC1619</t>
  </si>
  <si>
    <t>18/9/GALFPC1620</t>
  </si>
  <si>
    <t>18/9/GALFPC1621</t>
  </si>
  <si>
    <t>18/9/GALFPC1622</t>
  </si>
  <si>
    <t>18/9/GALFPC1623</t>
  </si>
  <si>
    <t>18/9/GALFPC1624</t>
  </si>
  <si>
    <t>18/9/GALFPC1625</t>
  </si>
  <si>
    <t>18/9/GALFPC1626</t>
  </si>
  <si>
    <t>18/9/GALFPC1627</t>
  </si>
  <si>
    <t>18/9/GALFPC1628</t>
  </si>
  <si>
    <t>18/9/GALFPC1629</t>
  </si>
  <si>
    <t>18/9/GALFPC1630</t>
  </si>
  <si>
    <t>18/9/GALFPC1631</t>
  </si>
  <si>
    <t>18/9/GALFPC1632</t>
  </si>
  <si>
    <t>18/9/GALFPC1633</t>
  </si>
  <si>
    <t>18/9/GALFPC1634</t>
  </si>
  <si>
    <t>18/9/GALFPC1635</t>
  </si>
  <si>
    <t>18/9/GALFPC1636</t>
  </si>
  <si>
    <t>18/9/GALFPC1637</t>
  </si>
  <si>
    <t>18/9/GALFPC1638</t>
  </si>
  <si>
    <t>18/9/GALFPC1639</t>
  </si>
  <si>
    <t>18/9/GALFPC1640</t>
  </si>
  <si>
    <t>18/9/GALFPC1641</t>
  </si>
  <si>
    <t>18/9/GALFPC1642</t>
  </si>
  <si>
    <t>18/9/GALFPC1643</t>
  </si>
  <si>
    <t>18/9/GALFPC1644</t>
  </si>
  <si>
    <t>18/9/GALFPC1645</t>
  </si>
  <si>
    <t>18/9/GALFPC1646</t>
  </si>
  <si>
    <t>18/9/GALFPC1647</t>
  </si>
  <si>
    <t>18/9/GALFPC1648</t>
  </si>
  <si>
    <t>18/9/GALFPC1649</t>
  </si>
  <si>
    <t>18/9/GALFPC1650</t>
  </si>
  <si>
    <t>18/9/GALFPC1651</t>
  </si>
  <si>
    <t>18/9/GALFPC1652</t>
  </si>
  <si>
    <t>18/9/GALFPC1653</t>
  </si>
  <si>
    <t>18/9/GALFPC1654</t>
  </si>
  <si>
    <t>18/9/GALFPC1655</t>
  </si>
  <si>
    <t>18/9/GALFPC1656</t>
  </si>
  <si>
    <t>18/9/GALFPC1657</t>
  </si>
  <si>
    <t>18/9/GALFPC1658</t>
  </si>
  <si>
    <t>18/9/GALFPC1659</t>
  </si>
  <si>
    <t>18/9/GALFPC1660</t>
  </si>
  <si>
    <t>18/9/GALFPC1661</t>
  </si>
  <si>
    <t>18/9/GALFPC1662</t>
  </si>
  <si>
    <t>18/9/GALFPC1663</t>
  </si>
  <si>
    <t>18/9/GALFPC1664</t>
  </si>
  <si>
    <t>18/9/GALFPC1665</t>
  </si>
  <si>
    <t>18/9/GALFPC1666</t>
  </si>
  <si>
    <t>18/9/GALFPC1667</t>
  </si>
  <si>
    <t>18/9/GALFPC1668</t>
  </si>
  <si>
    <t>18/9/GALFPC1669</t>
  </si>
  <si>
    <t>18/9/GALFPC1670</t>
  </si>
  <si>
    <t>18/9/GALFPC1671</t>
  </si>
  <si>
    <t>18/9/GALFPC1672</t>
  </si>
  <si>
    <t>18/9/GALFPC1673</t>
  </si>
  <si>
    <t>18/9/GALFPC1674</t>
  </si>
  <si>
    <t>18/9/GALFPC1675</t>
  </si>
  <si>
    <t>18/9/GALFPC1676</t>
  </si>
  <si>
    <t>18/9/GALFPC1677</t>
  </si>
  <si>
    <t>18/9/GALFPC1678</t>
  </si>
  <si>
    <t>18/9/GALFPC1679</t>
  </si>
  <si>
    <t>18/9/GALFPC1680</t>
  </si>
  <si>
    <t>18/9/GALFPC1681</t>
  </si>
  <si>
    <t>18/9/GALFPC1682</t>
  </si>
  <si>
    <t>18/9/GALFPC1683</t>
  </si>
  <si>
    <t>18/9/GALFPC1684</t>
  </si>
  <si>
    <t>18/9/GALFPC1685</t>
  </si>
  <si>
    <t>18/9/GALFPC1686</t>
  </si>
  <si>
    <t>18/9/GALFPC1687</t>
  </si>
  <si>
    <t>18/9/GALFPC1688</t>
  </si>
  <si>
    <t>18/9/GALFPC1689</t>
  </si>
  <si>
    <t>18/9/GALFPC1690</t>
  </si>
  <si>
    <t>18/9/GALFPC1691</t>
  </si>
  <si>
    <t>18/9/GALFPC1692</t>
  </si>
  <si>
    <t>18/9/GALFPC1693</t>
  </si>
  <si>
    <t>18/9/GALFPC1694</t>
  </si>
  <si>
    <t>18/9/GALFPC1695</t>
  </si>
  <si>
    <t>18/9/GALFPC1696</t>
  </si>
  <si>
    <t>18/9/GALFPC1697</t>
  </si>
  <si>
    <t>18/9/GALFPC1698</t>
  </si>
  <si>
    <t>18/9/GALFPC1699</t>
  </si>
  <si>
    <t>18/9/GALFPC1700</t>
  </si>
  <si>
    <t>18/9/GALFPC1701</t>
  </si>
  <si>
    <t>18/9/GALFPC1702</t>
  </si>
  <si>
    <t>18/9/GALFPC1703</t>
  </si>
  <si>
    <t>18/9/GALFPC1704</t>
  </si>
  <si>
    <t>18/9/GALFPC1705</t>
  </si>
  <si>
    <t>18/9/GALFPC1706</t>
  </si>
  <si>
    <t>18/9/GALFPC1707</t>
  </si>
  <si>
    <t>18/9/GALFPC1708</t>
  </si>
  <si>
    <t>18/9/GALFPC1709</t>
  </si>
  <si>
    <t>18/9/GALFPC1710</t>
  </si>
  <si>
    <t>18/9/GALFPC1711</t>
  </si>
  <si>
    <t>18/9/GALFPC1712</t>
  </si>
  <si>
    <t>18/9/GALFPC1713</t>
  </si>
  <si>
    <t>18/9/GALFPC1714</t>
  </si>
  <si>
    <t>18/9/GALFPC1715</t>
  </si>
  <si>
    <t>18/9/GALFPC1716</t>
  </si>
  <si>
    <t>18/9/GALFPC1717</t>
  </si>
  <si>
    <t>18/9/GALFPC1718</t>
  </si>
  <si>
    <t>18/9/GALFPC1719</t>
  </si>
  <si>
    <t>18/9/GALFPC1720</t>
  </si>
  <si>
    <t>18/9/GALFPC1721</t>
  </si>
  <si>
    <t>18/9/GALFPC1722</t>
  </si>
  <si>
    <t>18/9/GALFPC1723</t>
  </si>
  <si>
    <t>18/9/GALFPC1724</t>
  </si>
  <si>
    <t>18/9/GALFPC1725</t>
  </si>
  <si>
    <t>18/9/GALFPC1726</t>
  </si>
  <si>
    <t>18/9/GALFPC1727</t>
  </si>
  <si>
    <t>18/9/GALFPC1728</t>
  </si>
  <si>
    <t>18/9/GALFPC1729</t>
  </si>
  <si>
    <t>18/9/GALFPC1730</t>
  </si>
  <si>
    <t>18/9/GALFPC1731</t>
  </si>
  <si>
    <t>18/9/GALFPC1732</t>
  </si>
  <si>
    <t>18/9/GALFPC1733</t>
  </si>
  <si>
    <t>18/9/GALFPC1734</t>
  </si>
  <si>
    <t>18/9/GALFPC1735</t>
  </si>
  <si>
    <t>18/9/GALFPC1736</t>
  </si>
  <si>
    <t>18/9/GALFPC1737</t>
  </si>
  <si>
    <t>18/9/GALFPC1738</t>
  </si>
  <si>
    <t>18/9/GALFPC1739</t>
  </si>
  <si>
    <t>18/9/GALFPC1740</t>
  </si>
  <si>
    <t>18/9/GALFPC1741</t>
  </si>
  <si>
    <t>18/9/GALFPC1742</t>
  </si>
  <si>
    <t>18/9/GALFPC1743</t>
  </si>
  <si>
    <t>18/9/GALFPC1744</t>
  </si>
  <si>
    <t>18/9/GALFPC1745</t>
  </si>
  <si>
    <t>Transfert/orange money à E20 pour enquête sur le terrain</t>
  </si>
  <si>
    <t>Transfert/orange money à Sessou pour enquête à Room (dans les îles de Los)</t>
  </si>
  <si>
    <t>Transport E37 bureau-Kios Orange money pour dépôt</t>
  </si>
  <si>
    <t>Frais de transfert/orange money de (200 000 GNF) à Sessou</t>
  </si>
  <si>
    <t>Frais de transfert/orange money de (1 640 000 GNF) à E20</t>
  </si>
  <si>
    <t>Transfert/orange money à E39 pour enquête sur le terrain</t>
  </si>
  <si>
    <t>Frais de transfert/orange money de (800 000 GNF) à E39</t>
  </si>
  <si>
    <t>Transport E37 maison- bureau-Kios Orange money pour dépôt</t>
  </si>
  <si>
    <t>Castro</t>
  </si>
  <si>
    <t>Frais taxi moto Bureau-Interpol pour requiperarer la requisition de numéro trafiquant</t>
  </si>
  <si>
    <t>Frais de requisition numéro trafiquant</t>
  </si>
  <si>
    <t>Transfert de crédit Areeba pour appel enquête</t>
  </si>
  <si>
    <t>Frais de carburant (10)litres pour colonnel SOW  pour la participation à la réunion cas abattage d'un lion</t>
  </si>
  <si>
    <t>Frais de fonctionnement Maïmouna Baldé</t>
  </si>
  <si>
    <t>Achat de (40)litres d'essence pour véh. Perso. Transport maison-bureau de Mr Barry</t>
  </si>
  <si>
    <t xml:space="preserve">Reversement à la caisse par Aïssatou Sessou </t>
  </si>
  <si>
    <t>Reversement à la caisse par Aïssatou Sessou reste argent budget</t>
  </si>
  <si>
    <t>Frais taxi moto Bureau-UNOPS pour dépôt de documents</t>
  </si>
  <si>
    <t>Versement à Thierno Ousmane Baldé Intendant animalier pour achat de nourriture d'un pélican et (4) perroquets</t>
  </si>
  <si>
    <t>Frais de fonctionnement E40 pour la semaine</t>
  </si>
  <si>
    <t>Frais de fonctionnement E20 pour la semaine</t>
  </si>
  <si>
    <t>Frais de fonctionnement E37 pour la semaine</t>
  </si>
  <si>
    <t>Fransfert/orange money à E39 en enquête à l'interrieur</t>
  </si>
  <si>
    <t>Transport E37 pour dépôt/orange money à E39 en enquête à l'interrieur</t>
  </si>
  <si>
    <t>Achat de (10) paquets d'eau minérale pour le bureau</t>
  </si>
  <si>
    <t>Transport Baldé pour faire un dépôt/orange money au Greff de Kankan</t>
  </si>
  <si>
    <t>Frais d'expédition du jugement Cas peau de panthère à Kankan</t>
  </si>
  <si>
    <t>Frais de depôt/orange money au Greff de kankan pour les frais de jugement du cas peau de panthère kankan</t>
  </si>
  <si>
    <t>Frais transport bureau-centre ville pour la recupération des journaux</t>
  </si>
  <si>
    <t>Reversement à la caisse par E20 reste argent budget enquête</t>
  </si>
  <si>
    <t>Facture 0018428 HOTIMEX achatd' une cartouche d'encre noir, (03) chronos, paquet de reçu, paquet d'agrefe et paquet de bic</t>
  </si>
  <si>
    <t xml:space="preserve">R002 PME-UJAD paiement frais poubelle Août  pour la ramassage des ordures du bureau </t>
  </si>
  <si>
    <t>Chèque 01491608 approvisionnement  de caisse</t>
  </si>
  <si>
    <t>Transport bureau-Banque pour retrait appro caisse bureau</t>
  </si>
  <si>
    <t>Frais de dépôt/orange money du prix de prolongation du billete d'avion de Charlotte</t>
  </si>
  <si>
    <t>Transport E37 pour dépôt/orange money du prix de prolongation du bileet d'avion de Charlotte</t>
  </si>
  <si>
    <t>Remboursement à E19 surplus depenses des enquêtes sur le terrain</t>
  </si>
  <si>
    <t>frais de transport E19 (2) jours maison-bureau A/R</t>
  </si>
  <si>
    <t>Transport Sessou bureau-eaux et Forêts pour la saisie de (2) perroquets</t>
  </si>
  <si>
    <t>Versement à Tamba Bonus média pour la condamnation d'un présumé trafiquant et adption du nouveau code de faune à l'assemblée nationale Guinéennne</t>
  </si>
  <si>
    <t>Versement àSessou pour paiement de Bonus des Agents  de  faune pour  la saisie de (2) perroquets</t>
  </si>
  <si>
    <t>Frais de transport E37 et frais de dépôt/orange money à Sessou</t>
  </si>
  <si>
    <t>Achat d'un paquet d'eau en bouteille</t>
  </si>
  <si>
    <t>Transport E37 pour achat de bouteille d'eau</t>
  </si>
  <si>
    <t>Complement Food allowance Charlotte HOUPLINE</t>
  </si>
  <si>
    <t>Transport E19 bureau-Kipé pour achat d'un téléphone</t>
  </si>
  <si>
    <t>Frais de deplacement bureau-Eaux et Forêts pour la recupération de (2) pérroquets</t>
  </si>
  <si>
    <t>Prime de transport  du point focal de la CITES pour la réunion contre l'abattage illegale .</t>
  </si>
  <si>
    <t>Prime de transport  du point focal de la Criminalité faunique  pour la réunion contre l'abattage illegale .</t>
  </si>
  <si>
    <t>Versement à E20 pour achat d'un téléphone pour enquête</t>
  </si>
  <si>
    <t>Achat de (10) d'essence pour aller parciper à la réunion aux eaux et Forêts</t>
  </si>
  <si>
    <t>versement à Charlotte les frais de transport pour les courses interne</t>
  </si>
  <si>
    <t>Frais de fontionnement Maïmouna Baldé pour la semaine</t>
  </si>
  <si>
    <t>Frais de fontionnement Aïssatou sessou  pour la semaine</t>
  </si>
  <si>
    <t>Frais de fonctionnement Castro pour la semaine</t>
  </si>
  <si>
    <t>Versement à Sessou pour enquête aux îles de Los (Room)</t>
  </si>
  <si>
    <t>Chèque 01491609  approvisionnement  de caisse</t>
  </si>
  <si>
    <t>Transport E37 bureau-Banque pour retrait appro caisse</t>
  </si>
  <si>
    <t>Frais de fonctionnement Moné pour la semaine</t>
  </si>
  <si>
    <t>Frais de fonctionnement E19 pour la semaine</t>
  </si>
  <si>
    <t>Transport Tamba pour la recupération du CD de l'émission (élément sonor)</t>
  </si>
  <si>
    <t>Achat de (4) ecouteurs pour le bureau</t>
  </si>
  <si>
    <t>Facture 35 Alpha Issagna achat d'un tube d'encre et Cachet Oval pour le Coodonnateur</t>
  </si>
  <si>
    <t>Frais de fonctionement E39 pour la semaine</t>
  </si>
  <si>
    <t>Frais taxi moto bureau-centre E37 pour achat d'encre et cachet du Cordonnateur</t>
  </si>
  <si>
    <t>Achat d'eau de javel, omo papier de toillette, plastique pour le bureau</t>
  </si>
  <si>
    <t>Versement à Tamba Bonus média pour  cas saisie des pérroquets Youyou du Sénégal</t>
  </si>
  <si>
    <t>Facture 83 S.T.E.G frais restauration du système d'exploitation, activation Windows 8, entretien et nettoyage d'un ordinateur  ASUS departement LEGAL</t>
  </si>
  <si>
    <t>Versement à Thierno Ousmane Baldé Intendant animalier pour achat de tôles plate  pour la cage des perroquets</t>
  </si>
  <si>
    <t>Transport Maïmouna baldé pour du matériel d'entretien bureau</t>
  </si>
  <si>
    <t>Transport Saïdou bureau-Interpol</t>
  </si>
  <si>
    <t>Transport (2) jours E19 maison-bureau-A/R</t>
  </si>
  <si>
    <t>Transport E20 pour enquête journalière</t>
  </si>
  <si>
    <t>Transport E39 pour enquête journalière</t>
  </si>
  <si>
    <t>Frais main d'œuvre Aboubacar Camara pour nettoyage devanture du bureau</t>
  </si>
  <si>
    <t>Paiement solde de tout compte pour la rupture du contrat de Castro</t>
  </si>
  <si>
    <t>Transport bureau-Banque centre ville (HOTIMEX) pour achat des tubes d'encres pour l'imprimante</t>
  </si>
  <si>
    <t xml:space="preserve">Frais deplacement Kagbelen-Dubréka </t>
  </si>
  <si>
    <t>Frais deplacement Taxi urbain bureau-aéroport pour accompagner Charlotte</t>
  </si>
  <si>
    <t>Frais de fonctionnement Sessou pour la semaine</t>
  </si>
  <si>
    <t>Transport Maison-banque-bureau pour  retrait relevé de banque</t>
  </si>
  <si>
    <t>Frais parking depôt accompagner Charlotte à l'Aéroport</t>
  </si>
  <si>
    <t>Achat de (3) tubes d'encre pour imprimante bureau</t>
  </si>
  <si>
    <t>Paiement facture 41 Mamadou Alpha Diallo pour Transfert de crédit E-recharge pour l'équipe de bureau</t>
  </si>
  <si>
    <t>Versement à Tamba Bonus média dans le cadre de l'intervention dans l'émission  Footen Collen sur le fonctionnement de GALF</t>
  </si>
  <si>
    <t>Versement à Thierno Ousmane Baldé Intendant Animalier pour son transport et achat de nourtitures (10) pour les animaux</t>
  </si>
  <si>
    <t>Transfert de crédit Areeba  E20 pour appel enquête</t>
  </si>
  <si>
    <t>Transport bureau-kipé pour certification du chèque de paiement de la RTS</t>
  </si>
  <si>
    <t>Achat de billet d'avion Dakar-Conakry-Dakar pour Charlotte</t>
  </si>
  <si>
    <t>Transport E37 bureau-centre ville (agence Emirate) pour achat de billet d'avion pour Charlotte</t>
  </si>
  <si>
    <t>Transfert de Credit areeba E20 pour enquête</t>
  </si>
  <si>
    <t>Transport de l'inforteur sur la cible Farinta à Sabouya A/R</t>
  </si>
  <si>
    <t>Versement à Tamba les Bonus média des articles publiés</t>
  </si>
  <si>
    <t>Versement à E20  frais d'enquête à Mamou</t>
  </si>
  <si>
    <t>Frais de fonctionnement E39 pour la semaine</t>
  </si>
  <si>
    <t>Transport Saïdou bureau-Donka pour recupération d'une clée USB</t>
  </si>
  <si>
    <t>Transport bureau-Banque ( Belle vue ) pour retrait appro caisse bureau</t>
  </si>
  <si>
    <t>Transport bureau-Banque ( centre ville /KALOUM) pour retrait appro caisse bureau</t>
  </si>
  <si>
    <t>JOURNAL  DE CAISSE  SEPETEMBRE  2018</t>
  </si>
  <si>
    <t>Transport Moné  Dubréka-centre ville (Banque)-bureau pour dépôt de l'arbitrage</t>
  </si>
  <si>
    <t>SOLDE  AU  30/09/18</t>
  </si>
  <si>
    <t>18/9/GALFPC1746</t>
  </si>
  <si>
    <t>18/9/GALFPC1747</t>
  </si>
  <si>
    <t>18/9/GALFPC1748</t>
  </si>
  <si>
    <t>18/9/GALFPC1749</t>
  </si>
  <si>
    <t>18/9/GALFPC1750</t>
  </si>
  <si>
    <t>18/9/GALFPC1751</t>
  </si>
  <si>
    <t>18/9/GALFPC1752</t>
  </si>
  <si>
    <t>18/9/GALFPC1753</t>
  </si>
  <si>
    <t>18/9/GALFPC1754</t>
  </si>
  <si>
    <t>18/9/GALFPC1755</t>
  </si>
  <si>
    <t>18/9/GALFPC1756</t>
  </si>
  <si>
    <t>18/9/GALFPC1757</t>
  </si>
  <si>
    <t>18/9/GALFPC1758</t>
  </si>
  <si>
    <t>18/9/GALFPC1759</t>
  </si>
  <si>
    <t>18/9/GALFPC1760</t>
  </si>
  <si>
    <t>18/9/GALFPC1761</t>
  </si>
  <si>
    <t>18/9/GALFPC1762</t>
  </si>
  <si>
    <t>18/9/GALFPC1763</t>
  </si>
  <si>
    <t>18/9/GALFPC1764</t>
  </si>
  <si>
    <t>18/9/GALFPC1765</t>
  </si>
  <si>
    <t>18/9/GALFPC1766</t>
  </si>
  <si>
    <t>18/9/GALFPC1767</t>
  </si>
  <si>
    <t>18/9/GALFPC1768</t>
  </si>
  <si>
    <t>18/9/GALFPC1769</t>
  </si>
  <si>
    <t>18/9/GALFPC1770</t>
  </si>
  <si>
    <t>18/9/GALFPC1771</t>
  </si>
  <si>
    <t>18/9/GALFPC1772</t>
  </si>
  <si>
    <t>18/9/GALFPC1773</t>
  </si>
  <si>
    <t>18/9/GALFPC1774</t>
  </si>
  <si>
    <t>18/9/GALFPC1775</t>
  </si>
  <si>
    <t>18/9/GALFPC1776</t>
  </si>
  <si>
    <t>18/9/GALFPC1777</t>
  </si>
  <si>
    <t>18/9/GALFPC1778</t>
  </si>
  <si>
    <t>18/9/GALFPC1779</t>
  </si>
  <si>
    <t>18/9/GALFPC1780</t>
  </si>
  <si>
    <t>18/9/GALFPC1781</t>
  </si>
  <si>
    <t>18/9/GALFPC1782</t>
  </si>
  <si>
    <t>18/9/GALFPC1783</t>
  </si>
  <si>
    <t>18/9/GALFPC1784</t>
  </si>
  <si>
    <t>18/9/GALFPC1785</t>
  </si>
  <si>
    <t>18/9/GALFPC1786</t>
  </si>
  <si>
    <t>18/9/GALFPC1787</t>
  </si>
  <si>
    <t>18/9/GALFPC1788</t>
  </si>
  <si>
    <t>18/9/GALFPC1789</t>
  </si>
  <si>
    <t>18/9/GALFPC1790</t>
  </si>
  <si>
    <t>18/9/GALFPC1791</t>
  </si>
  <si>
    <t>18/9/GALFPC1792</t>
  </si>
  <si>
    <t>18/9/GALFPC1793</t>
  </si>
  <si>
    <t>18/9/GALFPC1794</t>
  </si>
  <si>
    <t>18/9/GALFPC1795</t>
  </si>
  <si>
    <t>18/9/GALFPC1796</t>
  </si>
  <si>
    <t>18/9/GALFPC1797</t>
  </si>
  <si>
    <t>18/9/GALFPC1798</t>
  </si>
  <si>
    <t>18/9/GALFPC1799</t>
  </si>
  <si>
    <t>18/9/GALFPC1800</t>
  </si>
  <si>
    <t>18/9/GALFPC1801</t>
  </si>
  <si>
    <t>18/9/GALFPC1802</t>
  </si>
  <si>
    <t>18/9/GALFPC1803</t>
  </si>
  <si>
    <t>REPORT SOLDE DU 31/08/2018</t>
  </si>
  <si>
    <t>N° PB</t>
  </si>
  <si>
    <t>18/9/GALFPB116</t>
  </si>
  <si>
    <t xml:space="preserve">Chèque 01491608  Approvisionnement de caisse </t>
  </si>
  <si>
    <t xml:space="preserve">Chèque 01491609  Approvisionnement de caisse </t>
  </si>
  <si>
    <t>18/9/GALFPB117</t>
  </si>
  <si>
    <t>18/9/GALFPB118</t>
  </si>
  <si>
    <t>18/9/GALFPB119</t>
  </si>
  <si>
    <t>18/9/GALFPB120</t>
  </si>
  <si>
    <t>18/9/GALFPB121</t>
  </si>
  <si>
    <t>18/9/GALFPB122</t>
  </si>
  <si>
    <t>18/9/GALFPB123</t>
  </si>
  <si>
    <t>18/9/GALFPB124</t>
  </si>
  <si>
    <t>18/9/GALFPB125</t>
  </si>
  <si>
    <t>18/9/GALFPB126</t>
  </si>
  <si>
    <t>18/9/GALFPB127</t>
  </si>
  <si>
    <t>18/9/GALFPB128</t>
  </si>
  <si>
    <t>18/9/GALFPB129</t>
  </si>
  <si>
    <t>18/9/GALFPB130</t>
  </si>
  <si>
    <t>18/9/GALFPB131</t>
  </si>
  <si>
    <t>18/9/GALFPB132</t>
  </si>
  <si>
    <t>18/9/GALFPB133</t>
  </si>
  <si>
    <t>18/9/GALFPB134</t>
  </si>
  <si>
    <t>18/9/GALFPB136</t>
  </si>
  <si>
    <t>18/9/GALFPB137</t>
  </si>
  <si>
    <t>18/9/GALFPB138</t>
  </si>
  <si>
    <t>Chèque 01491613 Paiement RTS Juillet 2018</t>
  </si>
  <si>
    <t>Chèque 01491613 Frais certification  chèque paiement RTS Juillet 2018</t>
  </si>
  <si>
    <t xml:space="preserve">Chèque 01491615  Approvisionnement de caisse </t>
  </si>
  <si>
    <t>SOLDE AU  30/09/18</t>
  </si>
  <si>
    <t>Date</t>
  </si>
  <si>
    <t>Libellés</t>
  </si>
  <si>
    <t>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repas,Telephone, boissons)_ Bank charges( Frais fonctionnement bancaire + frais transfert)_ Transfert fees( Frais western union_Orange money</t>
  </si>
  <si>
    <t>Department (Investigations, Legal, Operations, Media, Management, Office, Animal Care, Policy &amp; External Relations( Frais de voyage à l'etranger, mission en déhors du projet), Team Building( Repas de l'equipe , Faire une excursion)</t>
  </si>
  <si>
    <t>Montant dépensé</t>
  </si>
  <si>
    <t>Donor</t>
  </si>
  <si>
    <t>Number</t>
  </si>
  <si>
    <t>Justificatifs</t>
  </si>
  <si>
    <t>Montant en dollars  (USD)</t>
  </si>
  <si>
    <t>Taux de change en dollars (USD)</t>
  </si>
  <si>
    <t>Transport</t>
  </si>
  <si>
    <t>Legal</t>
  </si>
  <si>
    <t>WILDCAT</t>
  </si>
  <si>
    <t>Oui</t>
  </si>
  <si>
    <t>Services</t>
  </si>
  <si>
    <t>Management</t>
  </si>
  <si>
    <t>Travel subsistence</t>
  </si>
  <si>
    <t>Personnel</t>
  </si>
  <si>
    <t>Flight</t>
  </si>
  <si>
    <t>Frais de deplacement  taxi ville  A/R de Charlotte pour les courses de GALF</t>
  </si>
  <si>
    <t>Facture 04091801 Frais prolongation billet d'avion Dakar-Conakry-Dakar</t>
  </si>
  <si>
    <t>Frais de deplacement  taxi ville  A/R de Charlotte  et  Saïdou pour les courses de GALF</t>
  </si>
  <si>
    <t>Transport  A/R Bureau-UNOP-UE</t>
  </si>
  <si>
    <t>18/9/GALFPC1626R43</t>
  </si>
  <si>
    <t>18/9/GALFPC1626R33</t>
  </si>
  <si>
    <t>Frais de deplacement  taxi ville  A/R de Charlotte  bureau-Kagbelen pour une réunion</t>
  </si>
  <si>
    <t>18/9/GALFPC1626R18</t>
  </si>
  <si>
    <t>Frais de deplacement  taxi ville  A/R de Charlotte Bureau-Eaux et Forêts-Interpol</t>
  </si>
  <si>
    <t>18/9/GALFPC1626R14</t>
  </si>
  <si>
    <t xml:space="preserve">Frais de deplacement  taxi ville  bureau -centre A/R </t>
  </si>
  <si>
    <t>Chèque 01491615  approvisionnement  de caisse</t>
  </si>
  <si>
    <t>Transport  urbain bureau- centre ville</t>
  </si>
  <si>
    <t>18/9/GALFPC1659 bis</t>
  </si>
  <si>
    <t>Frais deplacement taxi urbain Kipé-Aéroport-Bureau  pour reception de Charlotte</t>
  </si>
  <si>
    <t>Transfert/orange money à E37 en opération à Mamou</t>
  </si>
  <si>
    <t xml:space="preserve">Frais transfert/orange money de (5 000 000 GNF) à E37 </t>
  </si>
  <si>
    <t>Remboursement à 100%  des frais médicaux</t>
  </si>
  <si>
    <t>Transfert de crédit areeba à E39 pour appel enquête</t>
  </si>
  <si>
    <t>Versement à E19 pour une enquête à Room (Îles de Los)</t>
  </si>
  <si>
    <t>18/9/GALFPC1659bis</t>
  </si>
  <si>
    <t>Frais transport pour l'expédition de jugement, cas peau de panthère Kankan</t>
  </si>
  <si>
    <t>Achat de (20) l d'essence pour les différentes courses (bureau-Eaux et Forêts-Interpol)  pour la préparation de l'opération à Room (Îles de Los)</t>
  </si>
  <si>
    <t>Achat d'un téléphone Tecno pour E39 pour les enquêtes</t>
  </si>
  <si>
    <t>Transport  E39 bureau-Kipé pour achat d'un téléphone d'enquête</t>
  </si>
  <si>
    <t>Frais taxi moto  bureau-Banque A/R pour retrait appro caisse</t>
  </si>
  <si>
    <t>Chèque 01491616  approvisionnement  de caisse</t>
  </si>
  <si>
    <t xml:space="preserve">Chèque 01491616  Approvisionnement de caisse </t>
  </si>
  <si>
    <t>Achat de (15) paquets d'eau coyah pour le bureau</t>
  </si>
  <si>
    <t>JOURNAL DE   BANQUE  GNF   SEPETEMBRE  2018</t>
  </si>
  <si>
    <t>Virement sur le Compte USD GALF par EAGLE</t>
  </si>
  <si>
    <t>Frais de virement par BPMG</t>
  </si>
  <si>
    <t>JOURNAL BANQUE USD  SEPTEMBRE  2018</t>
  </si>
  <si>
    <t>REPORT SOLDE 31/08/2018</t>
  </si>
  <si>
    <t>Arbitrage (14 500 USD x 9 005) pour alimentation compte GNF</t>
  </si>
  <si>
    <t>SOLDE AU 30/09/18</t>
  </si>
  <si>
    <t>Frais de dépôt/orange money de (2 500 000GNF) à E39</t>
  </si>
  <si>
    <t>Paiement Food allowance pour (7) jours</t>
  </si>
  <si>
    <t>Taxi moto l'hôtel gare routiére de kankan</t>
  </si>
  <si>
    <t xml:space="preserve">Ration journaliére </t>
  </si>
  <si>
    <t>Taxi kerouané komodou</t>
  </si>
  <si>
    <t>Taxi kerouané kankan</t>
  </si>
  <si>
    <t>Frais d'hôtel (2) nuits  du 30/8/ au 31/8/2018</t>
  </si>
  <si>
    <t>Frais d'hôtel (1) nuits  du 1er sept 2018</t>
  </si>
  <si>
    <t>Taxi moto l'hôtel gare routiére de kankan pour conakry</t>
  </si>
  <si>
    <t>Taxi kankan conakry</t>
  </si>
  <si>
    <t xml:space="preserve">Taxi gare routiére de conakry ,maison </t>
  </si>
  <si>
    <t>Taxi bureau  belle-vue, coleah</t>
  </si>
  <si>
    <t>Taxi bureau coleah ,km36</t>
  </si>
  <si>
    <t>Taxi bureau matam , bonfi</t>
  </si>
  <si>
    <t>Taxi moto del'hôtel-gare routiére de kankan</t>
  </si>
  <si>
    <t>18/8/GALFPC1445R08</t>
  </si>
  <si>
    <t>18/8/GALFPC1445R09</t>
  </si>
  <si>
    <t>18/8/GALFPC1445R10</t>
  </si>
  <si>
    <t>18/8/GALFPC1445TV</t>
  </si>
  <si>
    <t>18/8/GALFPC1445F6</t>
  </si>
  <si>
    <t>18/8/GALFPC1445F00664</t>
  </si>
  <si>
    <t>18/8/GALFPC1445R11</t>
  </si>
  <si>
    <t>18/8/GALFPC1445R12</t>
  </si>
  <si>
    <t>18/8/GALFPC1445R13</t>
  </si>
  <si>
    <t>Versement à E19 pour achat d'un téléphone Samsung J2</t>
  </si>
  <si>
    <t>Facture 06 Mamadou Lamarana Bah et Frères achat d'un téléphone Samsung J2</t>
  </si>
  <si>
    <t>Equipement</t>
  </si>
  <si>
    <t>Investigations</t>
  </si>
  <si>
    <t>18/9/GALF</t>
  </si>
  <si>
    <t>Ration journaliere</t>
  </si>
  <si>
    <t>Transport hotel - gare routiere</t>
  </si>
  <si>
    <t>Transport mamou- conakry</t>
  </si>
  <si>
    <t>Transport gare routiere - maison</t>
  </si>
  <si>
    <t>Transport maison- bureau</t>
  </si>
  <si>
    <t>Telephone</t>
  </si>
  <si>
    <t>Trust building</t>
  </si>
  <si>
    <t>Transport pour les enquêtes</t>
  </si>
  <si>
    <t>Transport maison-gare routiere du 29/08/2018 pour enquête à l'interieur</t>
  </si>
  <si>
    <t>18/8/GALFPC1543R14</t>
  </si>
  <si>
    <t>18/8/GALFPC1543TV</t>
  </si>
  <si>
    <t>18/8/GALFPC1543R15</t>
  </si>
  <si>
    <t>18/8/GALFPC1543R19</t>
  </si>
  <si>
    <t>18/8/GALFPC1543R16</t>
  </si>
  <si>
    <t>18/8/GALFPC1543R17</t>
  </si>
  <si>
    <t>18/8/GALFPC1543R18</t>
  </si>
  <si>
    <t>18/8/GALFPC1543R20</t>
  </si>
  <si>
    <t>18/8/GALFPC1556R21</t>
  </si>
  <si>
    <t>18/8/GALFPC1556R22</t>
  </si>
  <si>
    <t>18/8/GALFPC1556R24</t>
  </si>
  <si>
    <t>18/8/GALFPC1556R23</t>
  </si>
  <si>
    <t>18/9/GALFPC1568TV</t>
  </si>
  <si>
    <t>18/9/GALFPC1568R26</t>
  </si>
  <si>
    <t>18/9/GALFPC1568R27</t>
  </si>
  <si>
    <t>18/9/GALFPC1568R28</t>
  </si>
  <si>
    <t>18/9/GALFPC1568F60</t>
  </si>
  <si>
    <t>18/9/GALFPC1568F49</t>
  </si>
  <si>
    <t>Achat d'un téléphone pour enquête</t>
  </si>
  <si>
    <t>Trasport mamou- conakry du 29/08/2018</t>
  </si>
  <si>
    <t>Ration journaliere du 29/08/2018</t>
  </si>
  <si>
    <t>Transport gare routiere de mamou - hotel du 29/08/2018</t>
  </si>
  <si>
    <t>Frais d'hotel du 29/08/2018</t>
  </si>
  <si>
    <t>Tranfert de crédit areeba du 29/08/2018</t>
  </si>
  <si>
    <t>Transport gare routière hôtel du 30/08/2018</t>
  </si>
  <si>
    <t>Ration journalière du 30/08/2018</t>
  </si>
  <si>
    <t>Frais d'hotel du30/08/2018</t>
  </si>
  <si>
    <t>Transfert de crédit orange du 30/08/2018</t>
  </si>
  <si>
    <t>Transport des deux motos taxi du 30/08/2018</t>
  </si>
  <si>
    <t>Frais de deplacement des deux guides pour enquête du 30/08/2018</t>
  </si>
  <si>
    <t>Ration journaliere du 31/08/2018</t>
  </si>
  <si>
    <t>Frais d'hotel du 31/08/2018</t>
  </si>
  <si>
    <t>Tranfert de crédit orange  du 31/08/2018</t>
  </si>
  <si>
    <t>food allowance</t>
  </si>
  <si>
    <t>Frais d'Hotel (1) nuit</t>
  </si>
  <si>
    <t>Bonus pour informateur</t>
  </si>
  <si>
    <t>Transfert de credit</t>
  </si>
  <si>
    <t>Transport Kereouané-bat dala avec un informateur</t>
  </si>
  <si>
    <t>Transport komodou-kankan avec le guide</t>
  </si>
  <si>
    <t>Transport Gare routiere-hotel</t>
  </si>
  <si>
    <t>Transport hotel-gare routiere</t>
  </si>
  <si>
    <t>Transport kankan-kereouané</t>
  </si>
  <si>
    <t>Transpot bat-dala-kereouané</t>
  </si>
  <si>
    <t>Transport gare routiere-hotel</t>
  </si>
  <si>
    <t xml:space="preserve">Trust building </t>
  </si>
  <si>
    <t xml:space="preserve"> Transport</t>
  </si>
  <si>
    <t>Transport kereouané-kankan</t>
  </si>
  <si>
    <t>Transport kankan-conakry</t>
  </si>
  <si>
    <t>Bonus</t>
  </si>
  <si>
    <t>18/8/GALFPC1544R01</t>
  </si>
  <si>
    <t>18/8/GALFPC1544R02</t>
  </si>
  <si>
    <t>Transport maison-gare routiere du 30/08/2018 pour enquête à l'interieur</t>
  </si>
  <si>
    <t>Transport  conakry-kissidougou du 30/08/2018</t>
  </si>
  <si>
    <t>Frais d'Hotel (1) nuit du 30/08/2018</t>
  </si>
  <si>
    <t>18/8/GALFPC1544F021</t>
  </si>
  <si>
    <t>18/8/GALFPC1544R04</t>
  </si>
  <si>
    <t>Bonus pour informateur du 31/08/2018</t>
  </si>
  <si>
    <t>18/8/GALFPC1544R05</t>
  </si>
  <si>
    <t>18/8/GALFPC1544R09</t>
  </si>
  <si>
    <t>Frais d'Hotel (1) nuit du 31/08/2018</t>
  </si>
  <si>
    <t>18/8/GALFPC1544F0022</t>
  </si>
  <si>
    <t>Food allowance journalière du 30/08/2018</t>
  </si>
  <si>
    <t>Food allowance journalière du 31/08/2018</t>
  </si>
  <si>
    <t>Food allowance journalière</t>
  </si>
  <si>
    <t>18/8/GALFPC1544R11</t>
  </si>
  <si>
    <t>Achat de pièces pour le véh. Perso. Du Coordonnateur</t>
  </si>
  <si>
    <t>Transfert/orange money à E19 en enquête à Room (Îles de Los)</t>
  </si>
  <si>
    <t>Frais de transfert/orange money de (700 000 gnf) à E19</t>
  </si>
  <si>
    <t>18/8/GALFPC1544R13</t>
  </si>
  <si>
    <t>18/8/GALFPC1544R12</t>
  </si>
  <si>
    <t>18/9/GALFPC1589F00670</t>
  </si>
  <si>
    <t>18/8/GALFPC1544R14</t>
  </si>
  <si>
    <t>18/8/GALFPC1544R16</t>
  </si>
  <si>
    <t>18/8/GALFPC1544TV</t>
  </si>
  <si>
    <t>18/8/GALFPC1544R17</t>
  </si>
  <si>
    <t>18/8/GALFPC1544R18</t>
  </si>
  <si>
    <t>18/9/GALFPC1574TV</t>
  </si>
  <si>
    <t>18/9/GALFPC1574R20</t>
  </si>
  <si>
    <t>18/9/GALFPC1574R21</t>
  </si>
  <si>
    <t>18/9/GALFPC1574R22</t>
  </si>
  <si>
    <t>18/9/GALFPC1574R23</t>
  </si>
  <si>
    <t>18/9/GALFPC1574R24</t>
  </si>
  <si>
    <t>18/9/GALFPC1574R27</t>
  </si>
  <si>
    <t>Transport kereouané-kousankoro (aller-retour)</t>
  </si>
  <si>
    <t>Transport km36-Maison (Taxi moto)</t>
  </si>
  <si>
    <t>Transport  kissidougou-Banakoro du 30/08/2018</t>
  </si>
  <si>
    <t>Transport kereouané-Morybadogou (Aller-retour)</t>
  </si>
  <si>
    <t>18/9/GALFPC1589TV</t>
  </si>
  <si>
    <t>18/9/GALFPC1574R40</t>
  </si>
  <si>
    <t>18/9/GALFPC1589R28</t>
  </si>
  <si>
    <t>18/9/GALFPC1589R29</t>
  </si>
  <si>
    <t>18/9/GALFPC1589R30</t>
  </si>
  <si>
    <t>18/9/GALFPC1589R31</t>
  </si>
  <si>
    <t>18/9/GALFPC1589R33</t>
  </si>
  <si>
    <t>Transport Traversé le fleuve</t>
  </si>
  <si>
    <t>18/9/GALFPC1589R34</t>
  </si>
  <si>
    <t>18/9/GALFPC1589R35</t>
  </si>
  <si>
    <t>18/9/GALFPC1589R36</t>
  </si>
  <si>
    <t>18/9/GALFPC1589R37</t>
  </si>
  <si>
    <t>18/9/GALFPC1589R38</t>
  </si>
  <si>
    <t>Transfert de credit du 31/09/2018</t>
  </si>
  <si>
    <t>Transport  hôtel-gare Mamou</t>
  </si>
  <si>
    <t>Transport Mamou-Conakry</t>
  </si>
  <si>
    <t>Transport Cosa-maison</t>
  </si>
  <si>
    <t>Transport  maison-bureau, aller et retour</t>
  </si>
  <si>
    <t>Transfert/orange money les frais de traitement des dossier du personnel</t>
  </si>
  <si>
    <t>Transport conakry-mamou du 29/08/2018</t>
  </si>
  <si>
    <t>Transport gare routière-hotel du 29/08/2018</t>
  </si>
  <si>
    <t>Food allowance journalière du 29/08/2018</t>
  </si>
  <si>
    <t>Frais d'hôtel (1) nuit du 29/08/2018</t>
  </si>
  <si>
    <t>Transport  gare-hôtel du 30/08/2018</t>
  </si>
  <si>
    <t>Frais d'hôtel (1) nuit du 30/08/2018</t>
  </si>
  <si>
    <t>Achat d'une carte de recharge MTN du 31/08/2018</t>
  </si>
  <si>
    <t>Frais d'hôtel (1) nuit du 31/08/2018</t>
  </si>
  <si>
    <t>Frais Transfert/orange money de (1 000 000 GNF) à E37 en opération à Mamou</t>
  </si>
  <si>
    <t xml:space="preserve">Frais transport Maison-banque  pour retrait et retour bureau </t>
  </si>
  <si>
    <t>18/8/GALFPC1567TV</t>
  </si>
  <si>
    <t>18/8/GALFPC1567F8</t>
  </si>
  <si>
    <t>18/8/GALFPC1567F10</t>
  </si>
  <si>
    <t>18/8/GALFPC1567R03</t>
  </si>
  <si>
    <t>18/8/GALFPC1567R04</t>
  </si>
  <si>
    <t>18/8/GALFPC1567R05</t>
  </si>
  <si>
    <t>18/8/GALFPC1567R06</t>
  </si>
  <si>
    <t>18/8/GALFPC1567R07</t>
  </si>
  <si>
    <t>18/8/GALFPC1567R08</t>
  </si>
  <si>
    <t>18/8/GALFPC1567R09</t>
  </si>
  <si>
    <t>18/8/GALFPC1567R10</t>
  </si>
  <si>
    <t>18/8/GALFPC1567F11</t>
  </si>
  <si>
    <t>18/8/GALFPC1567F12</t>
  </si>
  <si>
    <t>Trust building  pour enquête à Room (dans les îles de Los)</t>
  </si>
  <si>
    <t>Transport maison-bureau pour enquête à Room (Îles de Los)</t>
  </si>
  <si>
    <t>18/8/GALFPC1562R40</t>
  </si>
  <si>
    <t>Frais deplacement d'une pirogue A/R à Room (Îles de Los)</t>
  </si>
  <si>
    <t>18/8/GALFPC1562R46</t>
  </si>
  <si>
    <t xml:space="preserve">Transport bureau-centre ville </t>
  </si>
  <si>
    <t>18/8/GALFPC1562R50</t>
  </si>
  <si>
    <t>Food allowance journalière enquête à Room</t>
  </si>
  <si>
    <t>18/8/GALFPC1562R49</t>
  </si>
  <si>
    <t xml:space="preserve">Ticket d'entrée </t>
  </si>
  <si>
    <t>18/8/GALFPC1562TE</t>
  </si>
  <si>
    <t>Transport centre ville-bureau retour enquête à Room</t>
  </si>
  <si>
    <t>Frais de transfert/orange money de (600 000 gnf) à E19</t>
  </si>
  <si>
    <t>Transfert de créditE-recharge pour le telephone du bureau</t>
  </si>
  <si>
    <t>Frais transport maison-bureau (1) jour A/R</t>
  </si>
  <si>
    <t>Achat d'une puce orange + crédit pour les enquêtes</t>
  </si>
  <si>
    <t>Transfert/orange money à Saïdou pour la mission à Mamou du  cas Carlos</t>
  </si>
  <si>
    <t>Versement à E39 pour enquête à Forécariah</t>
  </si>
  <si>
    <t>Chèque 01491617  approvisionnement  de caisse</t>
  </si>
  <si>
    <t xml:space="preserve">Chèque 01491617  Approvisionnement de caisse </t>
  </si>
  <si>
    <t>Achat  de nourritures d'un pélican et (4) perroquets</t>
  </si>
  <si>
    <t>Frais de dépôt/orange money) à E39 en enquête à l'interieur</t>
  </si>
  <si>
    <t>Frais de deplacement taxi ville bureau-Eaux et Forêts A/R pour la recupération de (2) pérroquets</t>
  </si>
  <si>
    <t>Achat de tôles plate  pour  renforcer la cage des perroquets</t>
  </si>
  <si>
    <t>Frais de deplacement taxi ville Sonfonia-Kipé pour le transport de la tôle plate</t>
  </si>
  <si>
    <t>Transfert Fees</t>
  </si>
  <si>
    <t>Office</t>
  </si>
  <si>
    <t>Office Materials</t>
  </si>
  <si>
    <t>Achat de nourtitures (10) pour les animaux</t>
  </si>
  <si>
    <t>Transport  (10) jours Thierno Ousmane Baldé Intendant Animalier maison-bureau pour la noutiture des animaux</t>
  </si>
  <si>
    <t>Team Building</t>
  </si>
  <si>
    <t>Facture n°004/18  frais de traitement des dossier du personnel</t>
  </si>
  <si>
    <t xml:space="preserve">Reçu de Baldé pour reversement à la caisse </t>
  </si>
  <si>
    <t>Transport bureau-Oguipar-Cabinet Avocat-Agent  Judiciaire de l'Etat pour signature de l lettre de constitution du cas Carlos</t>
  </si>
  <si>
    <t>Taxi bureau-maison</t>
  </si>
  <si>
    <t>transport</t>
  </si>
  <si>
    <t>déplacement d'une pirogue pour aller contrôlé les mouvements de Carlos</t>
  </si>
  <si>
    <t>taxi maison coronthie</t>
  </si>
  <si>
    <t>taxi moto coronthie boulbinet</t>
  </si>
  <si>
    <t>Transfert/orange money de (2 000 000 gnf) à E37 en opération à Mamou</t>
  </si>
  <si>
    <t>Transport maison-centre ville (Port Boulbinet) pour les Îles de los</t>
  </si>
  <si>
    <t>Frais de déplacement d'une pirogue pour enquête à Room (Îles de los)</t>
  </si>
  <si>
    <t>Taxi moto boulbinet-maison</t>
  </si>
  <si>
    <t>Frais d'hôtel dans les Îles de Los</t>
  </si>
  <si>
    <t>Achat de nourriture de petits déjeuner, déjeuner et dîner pendant une nuit à Romm (Îles de Los) pour enquête</t>
  </si>
  <si>
    <t>Frais de déplacement d'une pirogue de Room (îles de Los)  à conakry</t>
  </si>
  <si>
    <t>Transport Boulbinet-maison</t>
  </si>
  <si>
    <t>Ration journaliére pour enquête dans les Îles de Los (Room)</t>
  </si>
  <si>
    <t>18/9/GALFPC1698R34-35</t>
  </si>
  <si>
    <t>18/9/GALFPC1698R36</t>
  </si>
  <si>
    <t>18/9/GALFPC1698R37</t>
  </si>
  <si>
    <t>Transport E37 pour Transfert/orange money de (2 000 000 gnf) à E37 en opération à Mamou</t>
  </si>
  <si>
    <t>1568bis</t>
  </si>
  <si>
    <t>Transfert/orange money à E40 pour enquête sur le terrain</t>
  </si>
  <si>
    <t>18/9/GALFPC1568bis</t>
  </si>
  <si>
    <t>Chèque 01491619   approvisionnement  de caisse</t>
  </si>
  <si>
    <t xml:space="preserve">Chèque 01491619  Approvisionnement de caisse </t>
  </si>
  <si>
    <t>Lettre n°57 virement salaire personnel Août 2018</t>
  </si>
  <si>
    <t>Lettre n°58 virement salaire personnel Août 2018</t>
  </si>
  <si>
    <t>Frais Transfert/orange money de (2 000 000 GNF) à E37 en opération à Mamou</t>
  </si>
  <si>
    <t>Frais de transfert/orange money à Baldé pour suivi juridique cas carlos</t>
  </si>
  <si>
    <t>Transfert/orange money à Baldé pour achat d'un téléphone Samsung J3 + Power Bank pour Mr BARRY</t>
  </si>
  <si>
    <t>Frais de transfert/orange money  (700 000 gnf) à Saïdou pour la mission à Mamou du  cas Carlos</t>
  </si>
  <si>
    <t>Frais de transfert/orange money  (300 000 gnf) à Saïdou pour la mission à Mamou du  cas Carlos</t>
  </si>
  <si>
    <t>Frais taxi  bureau-Cabinet Avocat-Cyber-Interpol-bureau</t>
  </si>
  <si>
    <t>Transport retour bureau-domicile après le travail du samedi</t>
  </si>
  <si>
    <t>Chérif</t>
  </si>
  <si>
    <t>Versement à Abdoulaye Chérif Diallo frais de mission pour suivi juridique (cas Carlos à Mamou</t>
  </si>
  <si>
    <t>Frais de fonctionnement Moné  pour la semaine</t>
  </si>
  <si>
    <t>Frais de fonctionnement E20 pour (3) jours</t>
  </si>
  <si>
    <t>Frais de fonctionnement E37 pour (2) jours</t>
  </si>
  <si>
    <t>Frais taxi moto Baldé bureau-Matam pour recupérer l'expédition du jugement cas peau de panthère Kankan</t>
  </si>
  <si>
    <t xml:space="preserve">Remboursement à E20 surplus dépenses pour l'enquête à Sabouya (Mamou) </t>
  </si>
  <si>
    <t>Transport bureau-Ratoma pour recupérer du dossier Magnanga</t>
  </si>
  <si>
    <t>Transport E40 pour les enquêtes journalières</t>
  </si>
  <si>
    <t>Transport E39 pour les enquêtes journalières</t>
  </si>
  <si>
    <t>Odette</t>
  </si>
  <si>
    <t>Frais de fonctionnement de Odette pour (5) jours du 25/09/ au 01/10/2018</t>
  </si>
  <si>
    <t>Paiement facture électricité bureau septembre 2018</t>
  </si>
  <si>
    <t>Frais de transport centre ville (Banque)- bureau pour depôt de la lettre de virement salaire septembre</t>
  </si>
  <si>
    <t>Facture n°0007311 achat d'un paque de reçu, (1) d'envelloppes A4 et 45</t>
  </si>
  <si>
    <t>Versment à E37 pour les frais de l'opération  à Mamou</t>
  </si>
  <si>
    <t xml:space="preserve">Versement à Thierno Ousmane Baldé Intendant Animalier pour achat de produits du pélican et ballance </t>
  </si>
  <si>
    <t>Transport bureau-Taouyah (EDG) pour paiement facture d'électricité Août 2018</t>
  </si>
  <si>
    <t>Frais taxi bureau-Interpol pour requisition du numéro d'un Trafiquant</t>
  </si>
  <si>
    <t>Paiement frais de  requisition du numéro d'un Trafiquant</t>
  </si>
  <si>
    <t>Paiement Facture 000488 Gateway redevance mensuelle internet pour d'octobre 2018</t>
  </si>
  <si>
    <t>Chèque 01491620   Frais location véhicule opération à Mamou</t>
  </si>
  <si>
    <t xml:space="preserve">Chèque 01491621 Approvisionnement de caisse </t>
  </si>
  <si>
    <t>Chèque 01491623 Salaire Moné DORE Septembre 2018</t>
  </si>
  <si>
    <t>Paiement Food allowance de Charlotte pour (8) jours</t>
  </si>
  <si>
    <t>Paiment Bonus pour l'enquête  dans les Îles de Los (Room)</t>
  </si>
  <si>
    <t>Paiement Bonus média cas chimpanzé à Lola</t>
  </si>
  <si>
    <t>Frais de transport centre ville (Banque)- bureau pour retrait appro caisse bureau</t>
  </si>
  <si>
    <t>Achat de (40) litres d'essence pour véh. Perso. Transport maison-bureau de Mr Barry</t>
  </si>
  <si>
    <t>Paiement Bonus pour opération et suivi juridique cas Carlos</t>
  </si>
  <si>
    <t>Transport E20 pour les enquêtes journalières</t>
  </si>
  <si>
    <t>Paiement Bonus opération et suivi juridique cas Carlos</t>
  </si>
  <si>
    <t>Reçu de Baldé E37 pour reversement à la caisse  reste argent de l'opération à Mamou</t>
  </si>
  <si>
    <t>Remboursement à 100%  des frais médicaux à Tamba Fatou Oularé</t>
  </si>
  <si>
    <t>tranport maison-gare rotiere</t>
  </si>
  <si>
    <t>Transfert arreba</t>
  </si>
  <si>
    <t>Transport gare ruotiere -maison de alseny</t>
  </si>
  <si>
    <t>Transport des 2 motos taxi pour la zone de sabouya</t>
  </si>
  <si>
    <t>Nourriture (trust building)</t>
  </si>
  <si>
    <t>Transport Conakry-Mamou</t>
  </si>
  <si>
    <t>Tranfert des videos au cyber</t>
  </si>
  <si>
    <t>Transport aller et retour pour recupere les videos avec ALSENY</t>
  </si>
  <si>
    <t>Transport pour la rencontre de l'equipe</t>
  </si>
  <si>
    <t>Transport hotel - centre ville pour la rencontre de l'equipe</t>
  </si>
  <si>
    <t>Trasport hotel- gare routiere</t>
  </si>
  <si>
    <t>Tranport gare routiere- maison</t>
  </si>
  <si>
    <t>18/9/GALFPC1687TV</t>
  </si>
  <si>
    <t>Frais d'hôtel (1) nuitée</t>
  </si>
  <si>
    <t>Achat d'une clée  USB</t>
  </si>
  <si>
    <t>Achat d'un Power bank pour la charge de téléphone</t>
  </si>
  <si>
    <t>18/9/GALFPC1687F49</t>
  </si>
  <si>
    <t>18/9/GALFPC1687F46</t>
  </si>
  <si>
    <t>Ttrust building de mohamed à sabouya</t>
  </si>
  <si>
    <t>Trust building de abdoulaye à sabouya</t>
  </si>
  <si>
    <t>Trust building de alseny à mamou</t>
  </si>
  <si>
    <t>Taxi maison_bureau(AR)</t>
  </si>
  <si>
    <t xml:space="preserve">Taxi maison en ville-bureau pour récuperation de journaux </t>
  </si>
  <si>
    <t>Paiement de bonus media au journal Le Standard cas verdict peau panthère labé</t>
  </si>
  <si>
    <t>Paiement de bonus media au journal Le Renard cas adoption du nouveau code de faune par l'Assemblée Nationale Guinéenne</t>
  </si>
  <si>
    <t>Paiement de bonus media au journal Affiches Guinéennes cas verdict peau panthère labé</t>
  </si>
  <si>
    <t>Taxi maison-bureau</t>
  </si>
  <si>
    <t>Taxi maison- bureau(AR)</t>
  </si>
  <si>
    <t>Taxi bureau maison</t>
  </si>
  <si>
    <t>Taxi moto maison en ville pour bureau afin de payer le bonus media cas perroquets youyou</t>
  </si>
  <si>
    <t>Paiement bonus media à www,visionguinee,info cas perroquets youyous !</t>
  </si>
  <si>
    <t>Paiement bonus media à www,soleilfmguinee,net  cas perroquets youyous !</t>
  </si>
  <si>
    <t>Paiement bonus media à www,guineezenith,com   cas perroquets youyous !</t>
  </si>
  <si>
    <t>Paiement bonus media à www,leprojecteurguinee,com cas perroquets youyous !</t>
  </si>
  <si>
    <t>Paiement bonus media à www,guineechrono,com  cas perroquets youyous !</t>
  </si>
  <si>
    <t>Paiement bonus media à www,leverificateur,net   cas perroquets youyous !</t>
  </si>
  <si>
    <t>Paiement bonus media à www,ledeclic,info   cas perroquets youyous !</t>
  </si>
  <si>
    <t>Paiement bonus media à www,guineematin,com   cas perroquets youyous !</t>
  </si>
  <si>
    <t>Taxi maison-bureau(AR)</t>
  </si>
  <si>
    <t>Paiement de bonus media au journaliste de Fotten Collen, mr babara camara pour obtention de l'élement sonore de l'intervention de l'officier média sur les activités de galf et sur toute l'actualité faunique en Guinée et dans le monde</t>
  </si>
  <si>
    <t>Taxi moto bureau-taouyah pour retrait bancaire au compte de wara</t>
  </si>
  <si>
    <t>Taxi maison-en ville et bureau pour non seulement payer les bonus mais aussi pour faire le retrait bancaire au compte de wara</t>
  </si>
  <si>
    <t xml:space="preserve">Paiement de bonus media au www,soleilfmguinee,net cas chimpanzé de lola </t>
  </si>
  <si>
    <t xml:space="preserve">Paiement de bonus media au www,guineezenith,com  cas chimpanzé de lola </t>
  </si>
  <si>
    <t xml:space="preserve">Paiement de bonus media au www,ledeclic,info  cas chimpanzé de lola </t>
  </si>
  <si>
    <t xml:space="preserve">Paiement de bonus media au www,guineematin,com cas chimpanzé de lola </t>
  </si>
  <si>
    <t xml:space="preserve">Paiement de bonus media au www,guineechrono,com  cas chimpanzé de lola </t>
  </si>
  <si>
    <t xml:space="preserve">Paiement de bonus media au www,leprojecteurguinee,com  cas chimpanzé de lola </t>
  </si>
  <si>
    <t xml:space="preserve">Paiement de bonus media au www,visionguinee,info  cas chimpanzé de lola </t>
  </si>
  <si>
    <t xml:space="preserve">Paiement bonus media à www,soleilfmguinee,net cas chimpanzé lola </t>
  </si>
  <si>
    <t>Media</t>
  </si>
  <si>
    <t>18/9/GALFPC1687F25</t>
  </si>
  <si>
    <t>18/9/GALFPC1687R29</t>
  </si>
  <si>
    <t>18/9/GALFPC1687R32</t>
  </si>
  <si>
    <t>18/9/GALFPC1687R33</t>
  </si>
  <si>
    <t>18/9/GALFPC1687R34</t>
  </si>
  <si>
    <t>18/9/GALFPC1687R35</t>
  </si>
  <si>
    <t>18/9/GALFPC1687R37</t>
  </si>
  <si>
    <t>18/9/GALFPC1687R38</t>
  </si>
  <si>
    <t>18/9/GALFPC1687R39</t>
  </si>
  <si>
    <t>18/9/GALFPC1687R40</t>
  </si>
  <si>
    <t>18/9/GALFPC1687R41</t>
  </si>
  <si>
    <t>18/9/GALFPC1687R42</t>
  </si>
  <si>
    <t>18/9/GALFPC1687R43</t>
  </si>
  <si>
    <t>18/9/GALFPC1687R44</t>
  </si>
  <si>
    <t>18/9/GALFPC1687R45</t>
  </si>
  <si>
    <t>18/9/GALFPC1687R47</t>
  </si>
  <si>
    <t>18/9/GALFPC1687R46</t>
  </si>
  <si>
    <t>18/9/GALFPC1687R49</t>
  </si>
  <si>
    <t>18/9/GALFPC1687R02</t>
  </si>
  <si>
    <t>18/9/GALFPC1687R01</t>
  </si>
  <si>
    <t>Taxi maison radio fotten collen fm au  bureau pour recupération de l'élément sonore sur l'intervention de l'officier média sur la criminalité faunique,et toute l'actualité faunique en Guinée</t>
  </si>
  <si>
    <t>Taxi maison_bureau (AR)</t>
  </si>
  <si>
    <t xml:space="preserve">Transport Tamba bureau-centre ville pour paiement de Bonus média pour la saisie des rerroquets Youyou </t>
  </si>
  <si>
    <t>Transport  pour le paiement des Bonus média de la Presse écrites</t>
  </si>
  <si>
    <t xml:space="preserve"> Frais de consultation médicale et achat de produits pharmaceutique (Funo senuble 2amp, Troxonetoro 2ff, Paragin 750mg, captopril 50cp, rocephoron 1ginj, doliprane, oziben 500mg, bithépo 80 cp) </t>
  </si>
  <si>
    <t>bonus</t>
  </si>
  <si>
    <t xml:space="preserve">Achat tichet  d'entre pour 2 personnes </t>
  </si>
  <si>
    <t>Paiement  bonus agent pour suivi saisie perroquets youyou</t>
  </si>
  <si>
    <t>Paiement  bonus agent pour suivi saisie perroquets</t>
  </si>
  <si>
    <t>Taxi moto bureau-Eaux et Forets pour paiement bonus agent pour saisie perroquets youyou</t>
  </si>
  <si>
    <t>Taxi moto ratoma -bureau</t>
  </si>
  <si>
    <t>Achat d'une carte mémoire</t>
  </si>
  <si>
    <t>Transport bureau-centre ville pour enquete Room</t>
  </si>
  <si>
    <t xml:space="preserve">Food allowence </t>
  </si>
  <si>
    <t>Deplacement pirogue centre ville- Room</t>
  </si>
  <si>
    <t>Deplacement centre ville-bureau</t>
  </si>
  <si>
    <t>Operation</t>
  </si>
  <si>
    <t>18/9/GALFPC1630F07</t>
  </si>
  <si>
    <t>18/9/GALFPC1630R05</t>
  </si>
  <si>
    <t>18/9/GALFPC1630R06</t>
  </si>
  <si>
    <t>18/9/GALFPC1630R07</t>
  </si>
  <si>
    <t>18/9/GALFPC1630R08</t>
  </si>
  <si>
    <t>18/9/GALFPC1630TE</t>
  </si>
  <si>
    <t>Transport pour aller faire undépôt Orange Money à E20</t>
  </si>
  <si>
    <t>Transport Maison-bureau pour prendre de l'argent et faire le depôt à E39 AR</t>
  </si>
  <si>
    <t>Transport pour faire un dépôt Orange Money à E 39</t>
  </si>
  <si>
    <t>Transport Maison-Bureau AR</t>
  </si>
  <si>
    <t>Transport Maison-bureau AR</t>
  </si>
  <si>
    <t>Transport Pour faire un dépôt orange Money à E39</t>
  </si>
  <si>
    <t>Transport du bureau à la banque pour un retrait AR</t>
  </si>
  <si>
    <t>Transport pour le dépôt Orange Money pour le billet de charlotte</t>
  </si>
  <si>
    <t>Frais de transport de la Maison-Cosa AR et Le Frais de retrait Orange Money à Sessou.</t>
  </si>
  <si>
    <t>Prix d'achat pour un paquet d'eau en bouteille</t>
  </si>
  <si>
    <t>Transport Bureau-Kipé pour achat bouteille d'eau.</t>
  </si>
  <si>
    <t>Transport pour faire le retrait pour approvisionnement de la caisse à Taouyah (Belle vue) AR</t>
  </si>
  <si>
    <t>Transport de la Maison-bureau AR</t>
  </si>
  <si>
    <t>Transport du bureau à kaloum AR</t>
  </si>
  <si>
    <t>Transport du bureau-kaloum pour achat cartouche d'encre et certification des chèques RTS</t>
  </si>
  <si>
    <t>Ration Journalière à colonel Sow</t>
  </si>
  <si>
    <t>Food allowance</t>
  </si>
  <si>
    <t>Ration Journalière à Sessou</t>
  </si>
  <si>
    <t>Ration Journalière à E40</t>
  </si>
  <si>
    <t>Ration Journalière à E37</t>
  </si>
  <si>
    <t>Carburant pour le second véhicule pour aller à Sabouya</t>
  </si>
  <si>
    <t>Bonus Agent Ibrahim Sylla</t>
  </si>
  <si>
    <t>Bonus Agent Patrice Béavogui</t>
  </si>
  <si>
    <t>Bonus Agent Hassane Camara</t>
  </si>
  <si>
    <t>Bonus Agent Koffa Camara</t>
  </si>
  <si>
    <t>Transport Hôtel le relais-Cyber-Hôtel pour imprimer un document et le deposer à E20</t>
  </si>
  <si>
    <t>Achat sacs pour mettre les trophées</t>
  </si>
  <si>
    <t>Ration Journalière au Colonel Sow</t>
  </si>
  <si>
    <t>Transport Hôtel africa- à la Gendarmerie</t>
  </si>
  <si>
    <t xml:space="preserve">Transport </t>
  </si>
  <si>
    <t>Impression du questionnaire du PV</t>
  </si>
  <si>
    <t>Frais d'impression et photocopie du PV-Connexion et le prix d'une chemise pour les documents.</t>
  </si>
  <si>
    <t>Bonus de Colonel Sow</t>
  </si>
  <si>
    <t>Achat carburant du véhicule de la Mission de Mamou</t>
  </si>
  <si>
    <t>Transport pour le retrait à la banque belle vue AR</t>
  </si>
  <si>
    <t>Achat d'un téléphone Samsung J3 + Power Bank pour Mr BARRY</t>
  </si>
  <si>
    <t xml:space="preserve">Paiement Bonus opération et suivi juridique cas Sabouya (Mamou) </t>
  </si>
  <si>
    <t>Frais taxi moto bureau- banque pour retrait</t>
  </si>
  <si>
    <t>Paiement frais prestation sptembre de thierno Ousmane Baldé Intendant Animalier pour l'entretien du pélican et des perroquets</t>
  </si>
  <si>
    <t>reçu de Thierno Ousmane Baldé pour le Remboursement de l'avance perçu</t>
  </si>
  <si>
    <t>Reversment de E40 relicat argent de la mission d'enquête</t>
  </si>
  <si>
    <t>Versement à Thierno Ousmane Baldé Intendant Animalier pour achat de nourriture d'un pélican et des perroquets</t>
  </si>
  <si>
    <t>Transport (2) jours Thierno Ousmane Baldé pour la nourriture et l'entretien du pélican et de sperroquets</t>
  </si>
  <si>
    <t>Transport bureau-aéroport A/R pour la recupération des cartes de visite de Charlotte</t>
  </si>
  <si>
    <t>Frais reparation du téléphone del'Officier Média</t>
  </si>
  <si>
    <t xml:space="preserve">Frais de transfert/orange money à Chérif complement budget  du suivi juridique cas Carlos à Mamou </t>
  </si>
  <si>
    <t xml:space="preserve">Versement à Chérif/orange money complement budget du suivi juridique cas Carlos à Mamou </t>
  </si>
  <si>
    <t>Transport Odette Bureau-Pharmacie A/R pour achat de produit pour l'équipe du bureau</t>
  </si>
  <si>
    <t>Achat de produits pharmaceutique pour l'équipe du bureau</t>
  </si>
  <si>
    <t xml:space="preserve">Chèque 01491624 Approvisionnement de caisse </t>
  </si>
  <si>
    <t>Paiement prime de stage de E40 pour le mois de septembre 2018</t>
  </si>
  <si>
    <t>Paiement prime de stage de E20 pour le mois de septembre 2018</t>
  </si>
  <si>
    <t>Paiement prime de stage de E39 pour le mois de septembre 2018</t>
  </si>
  <si>
    <t>Versment à Baldé les frais de mission pour l'opération à Room (Îles de Los)</t>
  </si>
  <si>
    <t>Paiement Salaire Septembre 2018 de Maïmouna Baldé pour l'entretien du bureau</t>
  </si>
  <si>
    <t>Frais deplacement A/R de Charlotte bureau-UE-Interpol-petit bateau</t>
  </si>
  <si>
    <t>18/9/GALFPC1710R19</t>
  </si>
  <si>
    <t>Frais de loation d'un bateau A/R pour une opération à Room (dans les Îles de Los)</t>
  </si>
  <si>
    <t>18/9/GALFPC1710R01,09</t>
  </si>
  <si>
    <t>Achat de nourriture pour l'équipe de l'opération dans les Îles de Los</t>
  </si>
  <si>
    <t>18/9/GALFPC1710R08</t>
  </si>
  <si>
    <t>Transport inter-urbain de Saïdou Barry pour la préparation de l'opération dans les Îles de Los</t>
  </si>
  <si>
    <t>Transport Interpol-TPI/Kaloum</t>
  </si>
  <si>
    <t>18/9/GALFPC1710R06</t>
  </si>
  <si>
    <t>18/9/GALFPC1710R05</t>
  </si>
  <si>
    <t>18/9/GALFPC1710R04</t>
  </si>
  <si>
    <t>18/9/GALFPC1710R02,07</t>
  </si>
  <si>
    <t>Frais voiture bureau-Interpol A/R</t>
  </si>
  <si>
    <t>18/9/GALFPC1710R14</t>
  </si>
  <si>
    <t>Paiement Bonus des cadres et Agents de l'Interpol pour l'opération ddans les Îles de Los (Room)</t>
  </si>
  <si>
    <t>18/9/GALFPC1710R10,11,12 et13</t>
  </si>
  <si>
    <t>Transport Nongo-Bureau</t>
  </si>
  <si>
    <t>18/9/GALFPC1710R36</t>
  </si>
  <si>
    <t xml:space="preserve">Transport Agent judiciaire de l'Etat-OGUIPAR </t>
  </si>
  <si>
    <t>18/9/GALFPC1710R39</t>
  </si>
  <si>
    <t>Transport Bureau-Interpol A/R</t>
  </si>
  <si>
    <t>Transport bureau-petit bateau pour paiement frais location bateau</t>
  </si>
  <si>
    <t xml:space="preserve">Facture n°0224/18 Confection de (50) carte de vites </t>
  </si>
  <si>
    <t xml:space="preserve">Frais deplacement Taxi urbain bureau-aéroport </t>
  </si>
  <si>
    <t>18/9/GALFPC1698R38</t>
  </si>
  <si>
    <t>18/9/GALFPC1711R42,43</t>
  </si>
  <si>
    <t>18/9/GALFPC1711R41</t>
  </si>
  <si>
    <t>18/9/GALFPC1711R39</t>
  </si>
  <si>
    <t>18/9/GALFPC1711R40</t>
  </si>
  <si>
    <t>18/9/GALFPC1718R45</t>
  </si>
  <si>
    <t>18/9/GALFPC1718R44</t>
  </si>
  <si>
    <t>18/9/GALFPC1718R46, 47</t>
  </si>
  <si>
    <t>18/9/GALFP</t>
  </si>
  <si>
    <t>Transport pour enquête journalière</t>
  </si>
  <si>
    <t xml:space="preserve">Paiement Bonus opération  cas Sabouya (Mamou) </t>
  </si>
  <si>
    <t>Transport bureau-kaporo port-marche cosa</t>
  </si>
  <si>
    <t>Transport maison-bureau</t>
  </si>
  <si>
    <t xml:space="preserve">Transport pour les enquete </t>
  </si>
  <si>
    <t>Transport maison bureau</t>
  </si>
  <si>
    <t xml:space="preserve">Paiement Bonus opération à E20  cas Sabouya (Mamou) </t>
  </si>
  <si>
    <t>Transport Maison-buereau A/R</t>
  </si>
  <si>
    <t>Transport pour l'enquete journalière</t>
  </si>
  <si>
    <t>Transport Maison-bureau A/R</t>
  </si>
  <si>
    <t>Transport achet telephone</t>
  </si>
  <si>
    <t>Transport bureau-kipé</t>
  </si>
  <si>
    <t>Achat puce+credit</t>
  </si>
  <si>
    <t>Transport Bureau-kagbélen</t>
  </si>
  <si>
    <t xml:space="preserve">Bonus </t>
  </si>
  <si>
    <t>Bonus pour le guide dans le village de bokarya</t>
  </si>
  <si>
    <t>Transport Kagbélen-Maison</t>
  </si>
  <si>
    <t>Transport Bureau-Maison A/R</t>
  </si>
  <si>
    <t>Achat  de telephone pour enquête</t>
  </si>
  <si>
    <t>Frais deplacement voiture kagbélén-forécariah (bokarya)</t>
  </si>
  <si>
    <t xml:space="preserve">Achat de produits  phramaceutique (déparasitant) pour le  pélican et ballance pour le pesser </t>
  </si>
  <si>
    <t>18/9/GALFPC1611R44</t>
  </si>
  <si>
    <t>18/9/GALFPC1611R45</t>
  </si>
  <si>
    <t>18/9/GALFPC1611R46</t>
  </si>
  <si>
    <t>18/9/GALFPC1648R47</t>
  </si>
  <si>
    <t>18/9/GALFPC1648R04</t>
  </si>
  <si>
    <t>18/9/GALFPC1648R03</t>
  </si>
  <si>
    <t>18/9/GALFPC1648R01</t>
  </si>
  <si>
    <t>18/9/GALFPC1648R50</t>
  </si>
  <si>
    <t>18/9/GALFPC1648R49</t>
  </si>
  <si>
    <t>18/9/GALFPC1648R48</t>
  </si>
  <si>
    <t>18/9/GALFPC1679R13</t>
  </si>
  <si>
    <t>18/9/GALFPC1679R11</t>
  </si>
  <si>
    <t>18/9/GALFPC1679R12</t>
  </si>
  <si>
    <t>18/9/GALFPC1679R10</t>
  </si>
  <si>
    <t>18/9/GALFPC1679R09</t>
  </si>
  <si>
    <t>18/9/GALFPC1679R07</t>
  </si>
  <si>
    <t>18/9/GALFPC1679R05</t>
  </si>
  <si>
    <t>Achat de nourriture du  pélican et des perroquets</t>
  </si>
  <si>
    <t>Rent &amp;Utilities</t>
  </si>
  <si>
    <t>Internet</t>
  </si>
  <si>
    <t>Frais  examens médicaux et Achat de produits pharmaceutique (Arthemeter, Cipro 500mg métronidazone, solicef inj, seringue)</t>
  </si>
  <si>
    <t>18/9/GALFPC1727R41</t>
  </si>
  <si>
    <t>Food allowance journalier</t>
  </si>
  <si>
    <t>Food allowance journalier (informateur)</t>
  </si>
  <si>
    <t>18/9/GALFPC1727r42</t>
  </si>
  <si>
    <t>18/9/GALFPC1727R43</t>
  </si>
  <si>
    <t>18/9/GALFPC1727R44</t>
  </si>
  <si>
    <t>18/9/GALFPC1727R45</t>
  </si>
  <si>
    <t>18/9/GALFPC1727R46</t>
  </si>
  <si>
    <t>18/9/GALFPC1727R47</t>
  </si>
  <si>
    <t>18/9/GALFPC1727R48</t>
  </si>
  <si>
    <t>18/9/GALFPC1583bis</t>
  </si>
  <si>
    <t>1583bis</t>
  </si>
  <si>
    <t>Facture  Mamadou Alpha Diallo Distributeur  de produits téléphonique  pour transfert de créditE-recharge pour le telephone du bureau</t>
  </si>
  <si>
    <t xml:space="preserve">Transport Bureau-en ville AR pour achat des de chronos et  carnet de réçu </t>
  </si>
  <si>
    <t>Transport Bureau-kipé certification du chèque paiement de la RTS</t>
  </si>
  <si>
    <t>Transport Bureau-kaloum AR  pour achat billet d'Avion pour Charlotte HOUPLINE</t>
  </si>
  <si>
    <t>Frais d'Hôtel (3) nuitées</t>
  </si>
  <si>
    <t>Frais d'Hôtel (1) nuitée</t>
  </si>
  <si>
    <t>18/9/GALFPC1691R02</t>
  </si>
  <si>
    <t>18/9/GALFPC1691R03</t>
  </si>
  <si>
    <t>18/9/GALFPC1691R04</t>
  </si>
  <si>
    <t>18/9/GALFPC1691R05</t>
  </si>
  <si>
    <t>18/9/GALFPC1691R06</t>
  </si>
  <si>
    <t xml:space="preserve">Transport  E40 AR Mamou-Sabouya </t>
  </si>
  <si>
    <t>Facture n° 874 Frais d'Hôtel (3) nuitées</t>
  </si>
  <si>
    <t>18/9/GALFPC1691F874</t>
  </si>
  <si>
    <t>Facture n° 875  Frais d'Hôtel (1) nuitée</t>
  </si>
  <si>
    <t>18/9/GALFPC1691F875</t>
  </si>
  <si>
    <t>18/9/GALFPC1699F26</t>
  </si>
  <si>
    <t>18/9/GALFPC1699TC</t>
  </si>
  <si>
    <t xml:space="preserve">Facture 26 Thierno Abdoulaye Achat de trois Power Bank </t>
  </si>
  <si>
    <t>Bonus comandant Kolié Charles</t>
  </si>
  <si>
    <t>Bonus Agent Ali Pléguemou</t>
  </si>
  <si>
    <t>Transport AR de l'hôtel-africa relai-Africa puis au bac 16 AR</t>
  </si>
  <si>
    <t>18/9/GALFPC1699R13</t>
  </si>
  <si>
    <t>18/9/GALFPC1699R07</t>
  </si>
  <si>
    <t>18/9/GALFPC1699R08</t>
  </si>
  <si>
    <t>18/9/GALFPC1699R09</t>
  </si>
  <si>
    <t>18/9/GALFPC1699R10</t>
  </si>
  <si>
    <t>18/9/GALFPC1699R11</t>
  </si>
  <si>
    <t>Achat Nourriture pour les Agents Sardine, pains et sachet d'eau (Paquet)</t>
  </si>
  <si>
    <t>18/9/GALFPC1699R24</t>
  </si>
  <si>
    <t>18/9/GALFPC1699F13</t>
  </si>
  <si>
    <t>18/9/GALFPC1699F14</t>
  </si>
  <si>
    <t>18/9/GALFPC1699R27</t>
  </si>
  <si>
    <t>18/9/GALFPC1699R26</t>
  </si>
  <si>
    <t>18/9/GALFPC1699R28</t>
  </si>
  <si>
    <t>18/9/GALFPC1699R19</t>
  </si>
  <si>
    <t>18/9/GALFPC1699R18</t>
  </si>
  <si>
    <t>18/9/GALFPC1699R21</t>
  </si>
  <si>
    <t>18/9/GALFPC1699R14</t>
  </si>
  <si>
    <t>18/9/GALFPC1699R15</t>
  </si>
  <si>
    <t>18/9/GALFPC1699R16</t>
  </si>
  <si>
    <t>18/9/GALFPC1699R17</t>
  </si>
  <si>
    <t>18/9/GALFPC1714R29</t>
  </si>
  <si>
    <t>18/9/GALFPC1714R46</t>
  </si>
  <si>
    <t>18/9/GALFPC1714R22</t>
  </si>
  <si>
    <t>Achat de nourriture pour le tranficant</t>
  </si>
  <si>
    <t>Jail visit</t>
  </si>
  <si>
    <t>18/9/GALFPC1714R25</t>
  </si>
  <si>
    <t>Frais d'envoi mamdat d'amner (cas Carlos)</t>
  </si>
  <si>
    <t>18/9/GALFPC1714R10</t>
  </si>
  <si>
    <t>Frais taxi TPI-hôtel de Sessou</t>
  </si>
  <si>
    <t>18/9/GALFPC1714R21</t>
  </si>
  <si>
    <t>Food allowance journalier de Sessou</t>
  </si>
  <si>
    <t>18/9/GALFPC1714R11</t>
  </si>
  <si>
    <t>Frais d'hôtel (1) nuité pour Sessou</t>
  </si>
  <si>
    <t>18/9/GALFPC1714F21</t>
  </si>
  <si>
    <t>Transport Bureau-EDG à taouyah pour payer la facture.</t>
  </si>
  <si>
    <t xml:space="preserve">Paiement Bonus opération cas Sabouya (Mamou) </t>
  </si>
  <si>
    <t>18/9/GAL</t>
  </si>
  <si>
    <t xml:space="preserve">Frais  demande  d'extrait de compte du mois d'Août </t>
  </si>
  <si>
    <t>18/9/GALFPB135</t>
  </si>
  <si>
    <t>Taxe frais fixe au 30/09/2018</t>
  </si>
  <si>
    <t>Commission manipulation de compte au mois de septembre</t>
  </si>
  <si>
    <t>Chèque 01491622 Facture sécurité bureau mois de septembre  2018</t>
  </si>
  <si>
    <t>Chèque 01491614 Frais certification  chèque paiement RTS Août  2018</t>
  </si>
  <si>
    <t>Chèque 01491610  Paiement Moné Doré salaire Août 2018</t>
  </si>
  <si>
    <t>Chèque  01491614  Paiement  de la RTS Août  2018</t>
  </si>
  <si>
    <t xml:space="preserve">Chèque 01491618 Paiement  honoraire Avocat </t>
  </si>
  <si>
    <t>Arbitrage (14 500 USD x 9 080 ) pour alimentation du compte GNF</t>
  </si>
  <si>
    <t>Food Allowance journaliere</t>
  </si>
  <si>
    <t xml:space="preserve">Transport bureau maison,maison gare routiere </t>
  </si>
  <si>
    <t>Transport hotel prison civile et hotel</t>
  </si>
  <si>
    <t xml:space="preserve">Achat d'alimentation pour le detenu </t>
  </si>
  <si>
    <t>Transport hotel prison civile tribgunal de mamou et hotel,hotel tribunal de mamou prison civike et hotel</t>
  </si>
  <si>
    <t>Transport hotel prison civile et hotel,hotel prison civile hotel</t>
  </si>
  <si>
    <t xml:space="preserve">Achat d'un chargeur de telephone </t>
  </si>
  <si>
    <t>Achat des cartes de credits</t>
  </si>
  <si>
    <t>18/9/GALFPC1739R05</t>
  </si>
  <si>
    <t>18/9/GALFPC1739R06</t>
  </si>
  <si>
    <t>18/9/GALFPC1739R09</t>
  </si>
  <si>
    <t>18/9/GALFPC1739R12</t>
  </si>
  <si>
    <t>18/9/GALFPC1739R15</t>
  </si>
  <si>
    <t>18/9/GALFPC1739R18</t>
  </si>
  <si>
    <t>18/9/GALFPC1739R03</t>
  </si>
  <si>
    <t>18/9/GALFPC1739TV</t>
  </si>
  <si>
    <t>18/9/GALFPC1739R04</t>
  </si>
  <si>
    <t xml:space="preserve">Transport achat d'alimentation pour le detenu </t>
  </si>
  <si>
    <t>18/9/GALFPC1739R08</t>
  </si>
  <si>
    <t>18/9/GALFPC1739R39,01,02</t>
  </si>
  <si>
    <t>18/9/GALFPC1739R11,30,31</t>
  </si>
  <si>
    <t>18/9/GALFPC1739R14,46,47</t>
  </si>
  <si>
    <t>18/9/GALFPC1739R17,05,06</t>
  </si>
  <si>
    <t>18/9/GALFPC1739R10</t>
  </si>
  <si>
    <t>18/9/GALFPC1739R13</t>
  </si>
  <si>
    <t>18/9/GALFPC1739R26</t>
  </si>
  <si>
    <t>18/9/GALFPC1739R16</t>
  </si>
  <si>
    <t>18/9/GALFPC1739R23</t>
  </si>
  <si>
    <t>Frais d'hôtel (3) nuitéeS</t>
  </si>
  <si>
    <t>18/9/GALFPC1739F935</t>
  </si>
  <si>
    <t>18/9/GALFPC1795R19</t>
  </si>
  <si>
    <t>18/9/GALFPC1795 R20,21,0012,0013</t>
  </si>
  <si>
    <t>18/9/GALFPC1795F951</t>
  </si>
  <si>
    <t>18/9/GALFPC1795 CT</t>
  </si>
  <si>
    <t>18/9/GALFPC1795 R24,10,11</t>
  </si>
  <si>
    <t>18/9/GALFPC1795R22</t>
  </si>
  <si>
    <t>Frais de carburant (10) litres pour colonnel SOW  pour la participation à la réunion cas abattage d'un lion</t>
  </si>
  <si>
    <t>18/9/GALFPC1722R53</t>
  </si>
  <si>
    <t>Achat de (70) sessence pour véhicule 1 defférement Tranficant de Conakry-Mamou</t>
  </si>
  <si>
    <t>Achat de (70) sessence pour véhicule 2 defférement Tranficant de Conakry-Mamou</t>
  </si>
  <si>
    <t>18/9/GALFPC1722R54</t>
  </si>
  <si>
    <t>Achat de (15) litres d'sessence pour véhicule 2 defférement Tranficant de Conakry-Mamou</t>
  </si>
  <si>
    <t>18/9/GALFPC1722R0014</t>
  </si>
  <si>
    <t>18/9/GALFPC1722R05</t>
  </si>
  <si>
    <t>Paiement Bonus Adjudant Sekou Kouyaté  pour l'opération à Room (Îles de Los)</t>
  </si>
  <si>
    <t>18/9/GALFPC1722R03</t>
  </si>
  <si>
    <t>18/9/GALFPC1722R06</t>
  </si>
  <si>
    <t>18/9/GALFPC1722R07</t>
  </si>
  <si>
    <t>18/9/GALFPC1722R08</t>
  </si>
  <si>
    <t>18/9/GALFPC1722R09</t>
  </si>
  <si>
    <t>18/9/GALFPC1722R10</t>
  </si>
  <si>
    <t>Paiement Bonus Ibrahima Cissé Diallo Protocole Interpol pour l'opération à Room (Îles de Los) et défferement à Mamou</t>
  </si>
  <si>
    <t>Paiement Bonus Capitaine Alphonse Dabo Gopogui  pour l'opération à Room (Îles de Los) et défferement à Mamou</t>
  </si>
  <si>
    <t>Paiement Bonus Brigalier Souleymane Condé pour l'opération à Room (Îles de Los) et défferement à Mamou</t>
  </si>
  <si>
    <t>Paiement Bonus Brigalier Robert Traoré pour l'opération à Room (Îles de Los) et défferement à Mamou</t>
  </si>
  <si>
    <t>Paiement prestation chauffeur pour le défferement à Mamou</t>
  </si>
  <si>
    <t>Food allowance Saïdou (3) jours</t>
  </si>
  <si>
    <t>18/9/GALFPC1722R14</t>
  </si>
  <si>
    <t>Food allowance  Sessou (1) jour</t>
  </si>
  <si>
    <t xml:space="preserve">Transport  urbain Sessou </t>
  </si>
  <si>
    <t>18/9/GALFPC1722R22</t>
  </si>
  <si>
    <t xml:space="preserve">Frais d'hôtel (4) nuitées </t>
  </si>
  <si>
    <t>18/9/GALFPC1722F19</t>
  </si>
  <si>
    <t>Achat de nourriture pour le detenu du 22 au 24 sept 2018</t>
  </si>
  <si>
    <t>18/9/GALFPC1730R11</t>
  </si>
  <si>
    <t>18/9/GALFPC1730R15</t>
  </si>
  <si>
    <t>Transport hôtel-prison pour jail viist</t>
  </si>
  <si>
    <t>18/9/GALFPC1730R12</t>
  </si>
  <si>
    <t>18/9/GALFPC1730R13</t>
  </si>
  <si>
    <t>18/9/GALFPC1730R14</t>
  </si>
  <si>
    <t>Transport Mamou-Conakry  de Saïdou et Sessou</t>
  </si>
  <si>
    <t>Transport Saïdou gare routière-maison retour defferement trafiquant à Mamou</t>
  </si>
  <si>
    <t xml:space="preserve">Food allowance (1) jour pour Sessou </t>
  </si>
  <si>
    <t xml:space="preserve">Frais d'impression de la lettre de constition et lesttre de transmission </t>
  </si>
  <si>
    <t>18/9/GALFPC1735R17</t>
  </si>
  <si>
    <t>Transport Kindia-Conakry</t>
  </si>
  <si>
    <t>18/9/GALFPC1735R18</t>
  </si>
  <si>
    <t>Transport gare routière-maison</t>
  </si>
  <si>
    <t>18/9/GALFPC1735R20</t>
  </si>
  <si>
    <t>Achat de chemise, impression, photocopie et reliure document juridique cas Carlos</t>
  </si>
  <si>
    <t>18/9/GALFPC1735F15</t>
  </si>
  <si>
    <t>Transport maison-bureau A/R</t>
  </si>
  <si>
    <t>Facture 18/01165163 Pharmavie NOUNI Achat de produits pharmaceutique pour l'équipe du bureau</t>
  </si>
  <si>
    <t>BPMG GNF</t>
  </si>
  <si>
    <t>Bank Fees</t>
  </si>
  <si>
    <t xml:space="preserve">Paiement salaire Mamadou saïdou Barry septembre  2018 </t>
  </si>
  <si>
    <t>Paiement salaire  Tamba Fatou Oularél septembre 2018</t>
  </si>
  <si>
    <t>Paiement Salaire Mamadou Saliou Baldé septembre 2018</t>
  </si>
  <si>
    <t>Paiement Salaire Aïssatou Sessou  septembre 2018</t>
  </si>
  <si>
    <t>Paiement Salaire Amadou Oury Diallo septembre 2018</t>
  </si>
  <si>
    <t>Paiement Salaire Aïssatou Kéïta  septembre 2018</t>
  </si>
  <si>
    <t>Paiment Salaire Moné DORE Septembre 2018</t>
  </si>
  <si>
    <t xml:space="preserve">  Paiement salaire Moné Doré  Août 2018</t>
  </si>
  <si>
    <t xml:space="preserve">Frais  demande d'extrait de compte  pour le moisAoût </t>
  </si>
  <si>
    <t>Interets debiteurs au 30/09/2018</t>
  </si>
  <si>
    <t>Commission manipulation de compte</t>
  </si>
  <si>
    <t>Taxe interets  debiteur au 30/09/2018</t>
  </si>
  <si>
    <t>BPMG USD</t>
  </si>
  <si>
    <t>Transfert de crédit pour la connexion internet</t>
  </si>
  <si>
    <t>Achat de (2) ampoules économique pour  le garage et la clôture du bureau</t>
  </si>
  <si>
    <t xml:space="preserve">Remboursement à E39 surplus dépenses de l'enquêtes à l'interieur </t>
  </si>
  <si>
    <t xml:space="preserve">Achat de credit </t>
  </si>
  <si>
    <t>Transport maison-bureau, aller et retour</t>
  </si>
  <si>
    <t>Transpor maison-bureau, aller et retour</t>
  </si>
  <si>
    <t>Confection de (50) cartes  de vites pour Charlotte</t>
  </si>
  <si>
    <t>Somme de SORTIES</t>
  </si>
  <si>
    <t>Étiquettes de lignes</t>
  </si>
  <si>
    <t>(vide)</t>
  </si>
  <si>
    <t>Total général</t>
  </si>
  <si>
    <t>Somme de Montant dépensé</t>
  </si>
  <si>
    <t>NOM</t>
  </si>
  <si>
    <t>Département</t>
  </si>
  <si>
    <t>Total reçu</t>
  </si>
  <si>
    <t>Total dépensé</t>
  </si>
  <si>
    <t>Virement interne</t>
  </si>
  <si>
    <t>Total Retrait cash</t>
  </si>
  <si>
    <t>Fonds Exterieur pour le projet</t>
  </si>
  <si>
    <t>Total reversé</t>
  </si>
  <si>
    <t>Balance au 31/08/2018</t>
  </si>
  <si>
    <t>Saidou</t>
  </si>
  <si>
    <t>TOTAL CAISSE</t>
  </si>
  <si>
    <t>BPMG-21201914701-11</t>
  </si>
  <si>
    <t>GNF</t>
  </si>
  <si>
    <t>BPMG-21201914703-11</t>
  </si>
  <si>
    <t>USD</t>
  </si>
  <si>
    <t>TOTAL BANQUES</t>
  </si>
  <si>
    <t xml:space="preserve">TOTAL </t>
  </si>
  <si>
    <t>Cash book</t>
  </si>
  <si>
    <t>Mouvements mensuels</t>
  </si>
  <si>
    <t>Solde comptable au 31/08/2018</t>
  </si>
  <si>
    <t>caisse</t>
  </si>
  <si>
    <t>Reçu du bailleur</t>
  </si>
  <si>
    <t>banque</t>
  </si>
  <si>
    <t>Dépensé</t>
  </si>
  <si>
    <t>Avances</t>
  </si>
  <si>
    <t xml:space="preserve">Avances </t>
  </si>
  <si>
    <t>total</t>
  </si>
  <si>
    <t>Comptabilité</t>
  </si>
  <si>
    <t>Réel</t>
  </si>
  <si>
    <t>Difference</t>
  </si>
  <si>
    <t>Balance au 30/09/2018</t>
  </si>
  <si>
    <t>18/9/GALFPC1709F00278, F02</t>
  </si>
  <si>
    <t>Lawyer Fees</t>
  </si>
  <si>
    <t>Solde comptable au 30/09/2018</t>
  </si>
  <si>
    <t>Étiquettes de colonnes</t>
  </si>
  <si>
    <t>Somme de Montant dépensé2</t>
  </si>
  <si>
    <t>Total Somme de Montant dépensé</t>
  </si>
  <si>
    <t>Total Somme de Montant dépensé2</t>
  </si>
  <si>
    <t xml:space="preserve">  </t>
  </si>
  <si>
    <t xml:space="preserve">Frais  demande d'extrait de compte  pour le mois Août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</si>
</sst>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d\-mmm\-yy"/>
    <numFmt numFmtId="165" formatCode="#,##0.0"/>
    <numFmt numFmtId="166" formatCode="_-* #,##0\ _€_-;\-* #,##0\ _€_-;_-* &quot;-&quot;??\ _€_-;_-@_-"/>
    <numFmt numFmtId="167" formatCode="_(* #,##0.00_);_(* \(#,##0.00\);_(* &quot;-&quot;??_);_(@_)"/>
    <numFmt numFmtId="168" formatCode="_-* #,##0.0\ _€_-;\-* #,##0.0\ _€_-;_-* &quot;-&quot;??\ _€_-;_-@_-"/>
    <numFmt numFmtId="169" formatCode="#,##0.00\ _A_r"/>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1"/>
      <name val="Calibri"/>
      <family val="2"/>
      <scheme val="minor"/>
    </font>
    <font>
      <b/>
      <sz val="12"/>
      <name val="Arial"/>
      <family val="2"/>
    </font>
    <font>
      <b/>
      <sz val="11"/>
      <name val="Arial"/>
      <family val="2"/>
    </font>
    <font>
      <b/>
      <sz val="12"/>
      <name val="Calibri"/>
      <family val="2"/>
      <scheme val="minor"/>
    </font>
    <font>
      <b/>
      <sz val="11"/>
      <name val="Calibri"/>
      <family val="2"/>
      <scheme val="minor"/>
    </font>
    <font>
      <sz val="12"/>
      <name val="Arial"/>
      <family val="2"/>
    </font>
    <font>
      <sz val="10"/>
      <name val="Calibri"/>
      <family val="2"/>
      <scheme val="minor"/>
    </font>
    <font>
      <b/>
      <sz val="10"/>
      <name val="Calibri"/>
      <family val="2"/>
      <scheme val="minor"/>
    </font>
    <font>
      <sz val="11"/>
      <color theme="1"/>
      <name val="Arial"/>
      <family val="2"/>
    </font>
    <font>
      <b/>
      <sz val="10"/>
      <color theme="1"/>
      <name val="Calibri"/>
      <family val="2"/>
      <scheme val="minor"/>
    </font>
    <font>
      <b/>
      <sz val="10"/>
      <color rgb="FFFF000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s>
  <fills count="13">
    <fill>
      <patternFill patternType="none"/>
    </fill>
    <fill>
      <patternFill patternType="gray125"/>
    </fill>
    <fill>
      <patternFill patternType="solid">
        <fgColor rgb="FFF3E30D"/>
        <bgColor indexed="64"/>
      </patternFill>
    </fill>
    <fill>
      <patternFill patternType="solid">
        <fgColor theme="5" tint="0.39997558519241921"/>
        <bgColor indexed="64"/>
      </patternFill>
    </fill>
    <fill>
      <patternFill patternType="solid">
        <fgColor indexed="43"/>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81FFE7"/>
        <bgColor indexed="64"/>
      </patternFill>
    </fill>
    <fill>
      <patternFill patternType="solid">
        <fgColor rgb="FF89F7BD"/>
        <bgColor indexed="64"/>
      </patternFill>
    </fill>
    <fill>
      <patternFill patternType="solid">
        <fgColor rgb="FF00B0F0"/>
        <bgColor indexed="64"/>
      </patternFill>
    </fill>
    <fill>
      <patternFill patternType="solid">
        <fgColor rgb="FFF8FEBA"/>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cellStyleXfs>
  <cellXfs count="193">
    <xf numFmtId="0" fontId="0" fillId="0" borderId="0" xfId="0"/>
    <xf numFmtId="0" fontId="3" fillId="0" borderId="0" xfId="0" applyFont="1" applyBorder="1"/>
    <xf numFmtId="0" fontId="4" fillId="0" borderId="0" xfId="0" applyFont="1" applyBorder="1"/>
    <xf numFmtId="3" fontId="5" fillId="0" borderId="0" xfId="0" applyNumberFormat="1" applyFont="1" applyBorder="1"/>
    <xf numFmtId="0" fontId="3" fillId="2" borderId="2" xfId="0" applyFont="1" applyFill="1" applyBorder="1"/>
    <xf numFmtId="0" fontId="3" fillId="2" borderId="3" xfId="0" applyFont="1" applyFill="1" applyBorder="1"/>
    <xf numFmtId="3" fontId="5" fillId="2" borderId="3" xfId="0" applyNumberFormat="1" applyFont="1" applyFill="1" applyBorder="1"/>
    <xf numFmtId="3" fontId="5" fillId="2" borderId="4" xfId="0" applyNumberFormat="1" applyFont="1" applyFill="1" applyBorder="1"/>
    <xf numFmtId="0" fontId="3" fillId="2" borderId="6" xfId="0" applyFont="1" applyFill="1" applyBorder="1" applyAlignment="1">
      <alignment horizontal="center"/>
    </xf>
    <xf numFmtId="0" fontId="3" fillId="2" borderId="7" xfId="0" applyFont="1" applyFill="1" applyBorder="1" applyAlignment="1">
      <alignment horizontal="center"/>
    </xf>
    <xf numFmtId="3" fontId="5" fillId="2" borderId="7" xfId="0" applyNumberFormat="1" applyFont="1" applyFill="1" applyBorder="1" applyAlignment="1">
      <alignment horizontal="center"/>
    </xf>
    <xf numFmtId="3" fontId="5" fillId="2" borderId="8" xfId="0" applyNumberFormat="1" applyFont="1" applyFill="1" applyBorder="1" applyAlignment="1">
      <alignment horizontal="center"/>
    </xf>
    <xf numFmtId="0" fontId="2" fillId="0" borderId="10" xfId="0" applyFont="1" applyFill="1" applyBorder="1"/>
    <xf numFmtId="0" fontId="6" fillId="0" borderId="10" xfId="0" applyFont="1" applyFill="1" applyBorder="1"/>
    <xf numFmtId="0" fontId="7" fillId="0" borderId="10" xfId="0" applyFont="1" applyFill="1" applyBorder="1"/>
    <xf numFmtId="3" fontId="2" fillId="0" borderId="0" xfId="0" applyNumberFormat="1" applyFont="1"/>
    <xf numFmtId="3" fontId="8" fillId="0" borderId="10" xfId="0" applyNumberFormat="1" applyFont="1" applyFill="1" applyBorder="1"/>
    <xf numFmtId="0" fontId="2" fillId="0" borderId="10" xfId="0" applyFont="1" applyBorder="1"/>
    <xf numFmtId="0" fontId="0" fillId="0" borderId="10" xfId="0" applyBorder="1"/>
    <xf numFmtId="14" fontId="5" fillId="0" borderId="10" xfId="0" applyNumberFormat="1" applyFont="1" applyFill="1" applyBorder="1"/>
    <xf numFmtId="0" fontId="5" fillId="0" borderId="10" xfId="0" applyFont="1" applyFill="1" applyBorder="1"/>
    <xf numFmtId="3" fontId="5" fillId="0" borderId="10" xfId="0" applyNumberFormat="1" applyFont="1" applyFill="1" applyBorder="1" applyAlignment="1">
      <alignment horizontal="center"/>
    </xf>
    <xf numFmtId="14" fontId="5" fillId="0" borderId="10" xfId="0" applyNumberFormat="1" applyFont="1" applyFill="1" applyBorder="1" applyAlignment="1">
      <alignment horizontal="left"/>
    </xf>
    <xf numFmtId="0" fontId="5" fillId="0" borderId="10" xfId="0" applyFont="1" applyFill="1" applyBorder="1" applyAlignment="1">
      <alignment horizontal="left"/>
    </xf>
    <xf numFmtId="14" fontId="5" fillId="3" borderId="10" xfId="0" applyNumberFormat="1" applyFont="1" applyFill="1" applyBorder="1"/>
    <xf numFmtId="14" fontId="5" fillId="3" borderId="10" xfId="0" applyNumberFormat="1" applyFont="1" applyFill="1" applyBorder="1" applyAlignment="1">
      <alignment horizontal="left"/>
    </xf>
    <xf numFmtId="3" fontId="5" fillId="3" borderId="10" xfId="0" applyNumberFormat="1" applyFont="1" applyFill="1" applyBorder="1" applyAlignment="1">
      <alignment horizontal="center"/>
    </xf>
    <xf numFmtId="3" fontId="9" fillId="0" borderId="10" xfId="0" applyNumberFormat="1" applyFont="1" applyFill="1" applyBorder="1" applyAlignment="1">
      <alignment horizontal="center"/>
    </xf>
    <xf numFmtId="3" fontId="5" fillId="0" borderId="10" xfId="1" applyNumberFormat="1" applyFont="1" applyFill="1" applyBorder="1" applyAlignment="1">
      <alignment horizontal="center"/>
    </xf>
    <xf numFmtId="0" fontId="5" fillId="3" borderId="10" xfId="0" applyFont="1" applyFill="1" applyBorder="1"/>
    <xf numFmtId="3" fontId="5" fillId="0" borderId="11" xfId="0" applyNumberFormat="1" applyFont="1" applyFill="1" applyBorder="1" applyAlignment="1">
      <alignment horizontal="center"/>
    </xf>
    <xf numFmtId="164" fontId="10" fillId="0" borderId="10" xfId="0" applyNumberFormat="1" applyFont="1" applyBorder="1" applyAlignment="1">
      <alignment horizontal="center"/>
    </xf>
    <xf numFmtId="0" fontId="6" fillId="0" borderId="10" xfId="0" applyFont="1" applyBorder="1" applyAlignment="1">
      <alignment horizontal="center"/>
    </xf>
    <xf numFmtId="3" fontId="9" fillId="0" borderId="10" xfId="0" applyNumberFormat="1" applyFont="1" applyBorder="1"/>
    <xf numFmtId="3" fontId="9" fillId="0" borderId="10" xfId="0" applyNumberFormat="1" applyFont="1" applyBorder="1" applyAlignment="1">
      <alignment horizontal="center"/>
    </xf>
    <xf numFmtId="0" fontId="10" fillId="0" borderId="0" xfId="0" applyFont="1" applyBorder="1"/>
    <xf numFmtId="0" fontId="7" fillId="0" borderId="12" xfId="0" applyFont="1" applyBorder="1" applyAlignment="1">
      <alignment horizontal="right"/>
    </xf>
    <xf numFmtId="3" fontId="9" fillId="0" borderId="12" xfId="0" applyNumberFormat="1" applyFont="1" applyBorder="1"/>
    <xf numFmtId="3" fontId="9" fillId="0" borderId="13" xfId="0" applyNumberFormat="1" applyFont="1" applyBorder="1"/>
    <xf numFmtId="0" fontId="3" fillId="4" borderId="3" xfId="0" applyFont="1" applyFill="1" applyBorder="1"/>
    <xf numFmtId="3" fontId="5" fillId="4" borderId="3" xfId="0" applyNumberFormat="1" applyFont="1" applyFill="1" applyBorder="1"/>
    <xf numFmtId="3" fontId="5" fillId="4" borderId="14" xfId="0" applyNumberFormat="1" applyFont="1" applyFill="1" applyBorder="1"/>
    <xf numFmtId="0" fontId="3" fillId="4" borderId="7" xfId="0" applyFont="1" applyFill="1" applyBorder="1" applyAlignment="1">
      <alignment horizontal="center"/>
    </xf>
    <xf numFmtId="3" fontId="5" fillId="4" borderId="7" xfId="0" applyNumberFormat="1" applyFont="1" applyFill="1" applyBorder="1" applyAlignment="1">
      <alignment horizontal="center"/>
    </xf>
    <xf numFmtId="3" fontId="5" fillId="4" borderId="15" xfId="0" applyNumberFormat="1" applyFont="1" applyFill="1" applyBorder="1" applyAlignment="1">
      <alignment horizontal="center"/>
    </xf>
    <xf numFmtId="0" fontId="3" fillId="4" borderId="7" xfId="0" applyFont="1" applyFill="1" applyBorder="1"/>
    <xf numFmtId="0" fontId="3" fillId="4" borderId="12" xfId="0" applyFont="1" applyFill="1" applyBorder="1"/>
    <xf numFmtId="3" fontId="5" fillId="4" borderId="7" xfId="0" applyNumberFormat="1" applyFont="1" applyFill="1" applyBorder="1"/>
    <xf numFmtId="3" fontId="5" fillId="4" borderId="13" xfId="0" applyNumberFormat="1" applyFont="1" applyFill="1" applyBorder="1"/>
    <xf numFmtId="3" fontId="2" fillId="0" borderId="10" xfId="0" applyNumberFormat="1" applyFont="1" applyBorder="1" applyAlignment="1">
      <alignment horizontal="center"/>
    </xf>
    <xf numFmtId="3" fontId="2" fillId="0" borderId="9" xfId="0" applyNumberFormat="1" applyFont="1" applyBorder="1" applyAlignment="1">
      <alignment horizontal="center"/>
    </xf>
    <xf numFmtId="0" fontId="4" fillId="5" borderId="10" xfId="0" applyFont="1" applyFill="1" applyBorder="1" applyAlignment="1">
      <alignment horizontal="left"/>
    </xf>
    <xf numFmtId="3" fontId="5" fillId="5" borderId="9" xfId="0" applyNumberFormat="1" applyFont="1" applyFill="1" applyBorder="1" applyAlignment="1">
      <alignment horizontal="center"/>
    </xf>
    <xf numFmtId="4" fontId="5" fillId="0" borderId="13" xfId="0" applyNumberFormat="1" applyFont="1" applyBorder="1"/>
    <xf numFmtId="0" fontId="0" fillId="0" borderId="10" xfId="0" applyFont="1" applyBorder="1"/>
    <xf numFmtId="0" fontId="0" fillId="0" borderId="0" xfId="0" applyFont="1"/>
    <xf numFmtId="0" fontId="13" fillId="0" borderId="0" xfId="0" applyFont="1"/>
    <xf numFmtId="15" fontId="12" fillId="0" borderId="10" xfId="0" applyNumberFormat="1" applyFont="1" applyBorder="1" applyAlignment="1">
      <alignment horizontal="center"/>
    </xf>
    <xf numFmtId="0" fontId="12" fillId="5" borderId="1" xfId="0" applyFont="1" applyFill="1" applyBorder="1" applyAlignment="1">
      <alignment horizontal="left"/>
    </xf>
    <xf numFmtId="15" fontId="5" fillId="0" borderId="10" xfId="0" applyNumberFormat="1" applyFont="1" applyBorder="1" applyAlignment="1">
      <alignment horizontal="center"/>
    </xf>
    <xf numFmtId="0" fontId="5" fillId="5" borderId="10" xfId="0" applyFont="1" applyFill="1" applyBorder="1" applyAlignment="1">
      <alignment horizontal="left"/>
    </xf>
    <xf numFmtId="0" fontId="5" fillId="0" borderId="0" xfId="0" applyFont="1" applyFill="1" applyBorder="1" applyAlignment="1">
      <alignment horizontal="left"/>
    </xf>
    <xf numFmtId="0" fontId="9" fillId="0" borderId="10" xfId="0" applyFont="1" applyBorder="1" applyAlignment="1">
      <alignment horizontal="right"/>
    </xf>
    <xf numFmtId="0" fontId="5" fillId="0" borderId="10" xfId="0" applyFont="1" applyBorder="1"/>
    <xf numFmtId="0" fontId="9" fillId="0" borderId="16" xfId="0" applyFont="1" applyBorder="1" applyAlignment="1">
      <alignment horizontal="right"/>
    </xf>
    <xf numFmtId="0" fontId="0" fillId="0" borderId="1" xfId="0" applyBorder="1"/>
    <xf numFmtId="0" fontId="0" fillId="0" borderId="5" xfId="0" applyBorder="1"/>
    <xf numFmtId="0" fontId="0" fillId="0" borderId="9" xfId="0" applyBorder="1"/>
    <xf numFmtId="3" fontId="11" fillId="5" borderId="10" xfId="0" applyNumberFormat="1" applyFont="1" applyFill="1" applyBorder="1" applyAlignment="1">
      <alignment horizontal="center"/>
    </xf>
    <xf numFmtId="3" fontId="5" fillId="5" borderId="10" xfId="0" applyNumberFormat="1" applyFont="1" applyFill="1" applyBorder="1" applyAlignment="1">
      <alignment horizontal="center"/>
    </xf>
    <xf numFmtId="4" fontId="5" fillId="5" borderId="10" xfId="0" applyNumberFormat="1" applyFont="1" applyFill="1" applyBorder="1" applyAlignment="1">
      <alignment horizontal="center"/>
    </xf>
    <xf numFmtId="3" fontId="5" fillId="0" borderId="10" xfId="0" applyNumberFormat="1" applyFont="1" applyBorder="1" applyAlignment="1">
      <alignment horizontal="center"/>
    </xf>
    <xf numFmtId="0" fontId="5" fillId="0" borderId="10" xfId="2" applyFont="1" applyFill="1" applyBorder="1" applyAlignment="1">
      <alignment horizontal="left"/>
    </xf>
    <xf numFmtId="0" fontId="5" fillId="0" borderId="10" xfId="2" applyFont="1" applyFill="1" applyBorder="1" applyAlignment="1">
      <alignment horizontal="left" wrapText="1"/>
    </xf>
    <xf numFmtId="0" fontId="5" fillId="0" borderId="0" xfId="0" applyFont="1" applyFill="1" applyBorder="1"/>
    <xf numFmtId="0" fontId="5" fillId="0" borderId="0" xfId="0" applyFont="1" applyFill="1"/>
    <xf numFmtId="3" fontId="5" fillId="0" borderId="0" xfId="0" applyNumberFormat="1" applyFont="1" applyFill="1" applyBorder="1" applyAlignment="1">
      <alignment horizontal="center"/>
    </xf>
    <xf numFmtId="0" fontId="5" fillId="0" borderId="0" xfId="0" applyFont="1" applyFill="1" applyAlignment="1">
      <alignment horizontal="left"/>
    </xf>
    <xf numFmtId="3" fontId="5" fillId="0" borderId="0" xfId="1" applyNumberFormat="1" applyFont="1" applyFill="1" applyBorder="1" applyAlignment="1">
      <alignment horizontal="center"/>
    </xf>
    <xf numFmtId="14" fontId="5" fillId="0" borderId="0" xfId="0" applyNumberFormat="1" applyFont="1" applyFill="1" applyBorder="1"/>
    <xf numFmtId="3" fontId="5" fillId="3" borderId="10" xfId="1" applyNumberFormat="1" applyFont="1" applyFill="1" applyBorder="1" applyAlignment="1">
      <alignment horizontal="center"/>
    </xf>
    <xf numFmtId="0" fontId="3" fillId="0" borderId="0" xfId="0" applyFont="1" applyBorder="1" applyAlignment="1">
      <alignment horizontal="left"/>
    </xf>
    <xf numFmtId="3" fontId="5" fillId="4" borderId="12" xfId="0" applyNumberFormat="1" applyFont="1" applyFill="1" applyBorder="1"/>
    <xf numFmtId="0" fontId="4" fillId="0" borderId="10" xfId="0" applyFont="1" applyBorder="1"/>
    <xf numFmtId="15" fontId="4" fillId="0" borderId="10" xfId="0" applyNumberFormat="1" applyFont="1" applyBorder="1" applyAlignment="1">
      <alignment horizontal="center"/>
    </xf>
    <xf numFmtId="4" fontId="2" fillId="0" borderId="10" xfId="0" applyNumberFormat="1" applyFont="1" applyBorder="1"/>
    <xf numFmtId="4" fontId="5" fillId="5" borderId="10" xfId="0" applyNumberFormat="1" applyFont="1" applyFill="1" applyBorder="1" applyAlignment="1"/>
    <xf numFmtId="165" fontId="5" fillId="5" borderId="10" xfId="0" applyNumberFormat="1" applyFont="1" applyFill="1" applyBorder="1" applyAlignment="1"/>
    <xf numFmtId="4" fontId="5" fillId="5" borderId="10" xfId="0" applyNumberFormat="1" applyFont="1" applyFill="1" applyBorder="1"/>
    <xf numFmtId="4" fontId="9" fillId="0" borderId="10" xfId="0" applyNumberFormat="1" applyFont="1" applyBorder="1"/>
    <xf numFmtId="4" fontId="9" fillId="0" borderId="10" xfId="0" applyNumberFormat="1" applyFont="1" applyBorder="1" applyAlignment="1"/>
    <xf numFmtId="4" fontId="9" fillId="0" borderId="12" xfId="0" applyNumberFormat="1" applyFont="1" applyBorder="1"/>
    <xf numFmtId="4" fontId="5" fillId="0" borderId="12" xfId="0" applyNumberFormat="1" applyFont="1" applyBorder="1"/>
    <xf numFmtId="14" fontId="5" fillId="0" borderId="10" xfId="2" applyNumberFormat="1" applyFont="1" applyFill="1" applyBorder="1" applyAlignment="1">
      <alignment horizontal="left" wrapText="1"/>
    </xf>
    <xf numFmtId="3" fontId="5" fillId="0" borderId="10" xfId="1" applyNumberFormat="1" applyFont="1" applyFill="1" applyBorder="1" applyAlignment="1">
      <alignment horizontal="right" wrapText="1"/>
    </xf>
    <xf numFmtId="0" fontId="0" fillId="0" borderId="0" xfId="0" applyFill="1"/>
    <xf numFmtId="166" fontId="0" fillId="0" borderId="0" xfId="1" applyNumberFormat="1" applyFont="1"/>
    <xf numFmtId="14" fontId="5" fillId="6" borderId="10" xfId="0" applyNumberFormat="1" applyFont="1" applyFill="1" applyBorder="1"/>
    <xf numFmtId="14" fontId="5" fillId="6" borderId="10" xfId="0" applyNumberFormat="1" applyFont="1" applyFill="1" applyBorder="1" applyAlignment="1">
      <alignment horizontal="left"/>
    </xf>
    <xf numFmtId="0" fontId="5" fillId="6" borderId="10" xfId="0" applyFont="1" applyFill="1" applyBorder="1"/>
    <xf numFmtId="3" fontId="5" fillId="6" borderId="10" xfId="0" applyNumberFormat="1" applyFont="1" applyFill="1" applyBorder="1" applyAlignment="1">
      <alignment horizontal="center"/>
    </xf>
    <xf numFmtId="3" fontId="5" fillId="6" borderId="10" xfId="1" applyNumberFormat="1" applyFont="1" applyFill="1" applyBorder="1" applyAlignment="1">
      <alignment horizontal="center"/>
    </xf>
    <xf numFmtId="0" fontId="5" fillId="3" borderId="10" xfId="0" applyFont="1" applyFill="1" applyBorder="1" applyAlignment="1">
      <alignment horizontal="left"/>
    </xf>
    <xf numFmtId="3" fontId="5" fillId="0" borderId="0" xfId="0" applyNumberFormat="1" applyFont="1" applyFill="1" applyBorder="1"/>
    <xf numFmtId="3" fontId="5" fillId="0" borderId="0" xfId="0" applyNumberFormat="1" applyFont="1" applyFill="1" applyAlignment="1">
      <alignment horizontal="center"/>
    </xf>
    <xf numFmtId="0" fontId="5" fillId="0" borderId="0" xfId="0" applyFont="1" applyFill="1" applyBorder="1" applyAlignment="1"/>
    <xf numFmtId="4" fontId="0" fillId="0" borderId="10" xfId="0" applyNumberFormat="1" applyFont="1" applyBorder="1"/>
    <xf numFmtId="0" fontId="7" fillId="5" borderId="10" xfId="0" applyFont="1" applyFill="1" applyBorder="1" applyAlignment="1">
      <alignment horizontal="left"/>
    </xf>
    <xf numFmtId="0" fontId="0" fillId="0" borderId="0" xfId="0" applyFont="1" applyFill="1"/>
    <xf numFmtId="14" fontId="5" fillId="7" borderId="10" xfId="0" applyNumberFormat="1" applyFont="1" applyFill="1" applyBorder="1"/>
    <xf numFmtId="14" fontId="5" fillId="7" borderId="10" xfId="0" applyNumberFormat="1" applyFont="1" applyFill="1" applyBorder="1" applyAlignment="1">
      <alignment horizontal="left"/>
    </xf>
    <xf numFmtId="0" fontId="5" fillId="7" borderId="10" xfId="0" applyFont="1" applyFill="1" applyBorder="1"/>
    <xf numFmtId="3" fontId="5" fillId="7" borderId="10" xfId="0" applyNumberFormat="1" applyFont="1" applyFill="1" applyBorder="1" applyAlignment="1">
      <alignment horizontal="center"/>
    </xf>
    <xf numFmtId="3" fontId="5" fillId="7" borderId="10" xfId="1" applyNumberFormat="1" applyFont="1" applyFill="1" applyBorder="1" applyAlignment="1">
      <alignment horizontal="center"/>
    </xf>
    <xf numFmtId="3" fontId="9" fillId="7" borderId="10" xfId="0" applyNumberFormat="1" applyFont="1" applyFill="1" applyBorder="1" applyAlignment="1">
      <alignment horizontal="center"/>
    </xf>
    <xf numFmtId="0" fontId="5" fillId="0" borderId="0" xfId="2" applyFont="1" applyFill="1" applyBorder="1" applyAlignment="1">
      <alignment horizontal="left"/>
    </xf>
    <xf numFmtId="3" fontId="5" fillId="0" borderId="0" xfId="0" applyNumberFormat="1" applyFont="1" applyFill="1"/>
    <xf numFmtId="14" fontId="5" fillId="0" borderId="0" xfId="0" applyNumberFormat="1" applyFont="1" applyFill="1" applyAlignment="1">
      <alignment horizontal="center"/>
    </xf>
    <xf numFmtId="14" fontId="5" fillId="0" borderId="0" xfId="0" applyNumberFormat="1" applyFont="1" applyFill="1"/>
    <xf numFmtId="14" fontId="5" fillId="0" borderId="0" xfId="0" applyNumberFormat="1" applyFont="1" applyFill="1" applyBorder="1" applyAlignment="1">
      <alignment horizontal="center"/>
    </xf>
    <xf numFmtId="0" fontId="5" fillId="0" borderId="0" xfId="0" applyFont="1" applyFill="1" applyAlignment="1">
      <alignment horizontal="center"/>
    </xf>
    <xf numFmtId="3" fontId="5" fillId="0" borderId="0" xfId="1" applyNumberFormat="1" applyFont="1" applyFill="1" applyAlignment="1">
      <alignment horizontal="center"/>
    </xf>
    <xf numFmtId="0" fontId="0" fillId="0" borderId="0" xfId="0" applyNumberFormat="1"/>
    <xf numFmtId="0" fontId="0" fillId="0" borderId="0" xfId="0" pivotButton="1"/>
    <xf numFmtId="0" fontId="0" fillId="0" borderId="0" xfId="0" applyAlignment="1">
      <alignment horizontal="left"/>
    </xf>
    <xf numFmtId="0" fontId="5" fillId="0" borderId="0" xfId="0" applyNumberFormat="1" applyFont="1" applyFill="1" applyAlignment="1">
      <alignment horizontal="center"/>
    </xf>
    <xf numFmtId="14" fontId="12" fillId="8" borderId="10" xfId="2" applyNumberFormat="1" applyFont="1" applyFill="1" applyBorder="1" applyAlignment="1">
      <alignment horizontal="center"/>
    </xf>
    <xf numFmtId="0" fontId="12" fillId="8" borderId="10" xfId="2" applyFont="1" applyFill="1" applyBorder="1" applyAlignment="1">
      <alignment horizontal="center"/>
    </xf>
    <xf numFmtId="0" fontId="12" fillId="8" borderId="10" xfId="2" applyFont="1" applyFill="1" applyBorder="1" applyAlignment="1">
      <alignment horizontal="center" wrapText="1"/>
    </xf>
    <xf numFmtId="167" fontId="14" fillId="0" borderId="10" xfId="0" applyNumberFormat="1" applyFont="1" applyBorder="1" applyAlignment="1">
      <alignment horizontal="left"/>
    </xf>
    <xf numFmtId="167" fontId="14" fillId="0" borderId="10" xfId="0" applyNumberFormat="1" applyFont="1" applyBorder="1"/>
    <xf numFmtId="166" fontId="15" fillId="9" borderId="10" xfId="3" applyNumberFormat="1" applyFont="1" applyFill="1" applyBorder="1"/>
    <xf numFmtId="167" fontId="12" fillId="0" borderId="10" xfId="0" applyNumberFormat="1" applyFont="1" applyBorder="1"/>
    <xf numFmtId="43" fontId="12" fillId="9" borderId="10" xfId="3" applyNumberFormat="1" applyFont="1" applyFill="1" applyBorder="1"/>
    <xf numFmtId="166" fontId="12" fillId="0" borderId="10" xfId="3" applyNumberFormat="1" applyFont="1" applyFill="1" applyBorder="1"/>
    <xf numFmtId="166" fontId="12" fillId="9" borderId="10" xfId="3" applyNumberFormat="1" applyFont="1" applyFill="1" applyBorder="1"/>
    <xf numFmtId="166" fontId="15" fillId="0" borderId="10" xfId="3" applyNumberFormat="1" applyFont="1" applyFill="1" applyBorder="1"/>
    <xf numFmtId="14" fontId="16" fillId="10" borderId="10" xfId="4" applyNumberFormat="1" applyFont="1" applyFill="1" applyBorder="1"/>
    <xf numFmtId="167" fontId="16" fillId="10" borderId="10" xfId="4" applyNumberFormat="1" applyFont="1" applyFill="1" applyBorder="1"/>
    <xf numFmtId="166" fontId="16" fillId="10" borderId="10" xfId="3" applyNumberFormat="1" applyFont="1" applyFill="1" applyBorder="1"/>
    <xf numFmtId="43" fontId="16" fillId="10" borderId="10" xfId="1" applyFont="1" applyFill="1" applyBorder="1"/>
    <xf numFmtId="166" fontId="12" fillId="10" borderId="10" xfId="3" applyNumberFormat="1" applyFont="1" applyFill="1" applyBorder="1"/>
    <xf numFmtId="14" fontId="11" fillId="11" borderId="18" xfId="4" applyNumberFormat="1" applyFont="1" applyFill="1" applyBorder="1"/>
    <xf numFmtId="14" fontId="11" fillId="11" borderId="19" xfId="4" applyNumberFormat="1" applyFont="1" applyFill="1" applyBorder="1"/>
    <xf numFmtId="166" fontId="11" fillId="11" borderId="19" xfId="3" applyNumberFormat="1" applyFont="1" applyFill="1" applyBorder="1"/>
    <xf numFmtId="166" fontId="11" fillId="11" borderId="19" xfId="3" applyNumberFormat="1" applyFont="1" applyFill="1" applyBorder="1" applyAlignment="1">
      <alignment horizontal="center"/>
    </xf>
    <xf numFmtId="3" fontId="11" fillId="11" borderId="19" xfId="1" applyNumberFormat="1" applyFont="1" applyFill="1" applyBorder="1" applyAlignment="1">
      <alignment horizontal="center"/>
    </xf>
    <xf numFmtId="43" fontId="11" fillId="12" borderId="10" xfId="3" applyNumberFormat="1" applyFont="1" applyFill="1" applyBorder="1"/>
    <xf numFmtId="14" fontId="16" fillId="11" borderId="20" xfId="4" applyNumberFormat="1" applyFont="1" applyFill="1" applyBorder="1"/>
    <xf numFmtId="166" fontId="16" fillId="11" borderId="0" xfId="3" applyNumberFormat="1" applyFont="1" applyFill="1" applyBorder="1" applyAlignment="1">
      <alignment horizontal="left"/>
    </xf>
    <xf numFmtId="43" fontId="16" fillId="11" borderId="0" xfId="1" applyFont="1" applyFill="1" applyBorder="1"/>
    <xf numFmtId="3" fontId="16" fillId="11" borderId="0" xfId="1" applyNumberFormat="1" applyFont="1" applyFill="1" applyBorder="1" applyAlignment="1">
      <alignment horizontal="center"/>
    </xf>
    <xf numFmtId="166" fontId="16" fillId="11" borderId="0" xfId="3" applyNumberFormat="1" applyFont="1" applyFill="1" applyBorder="1"/>
    <xf numFmtId="168" fontId="16" fillId="11" borderId="0" xfId="3" applyNumberFormat="1" applyFont="1" applyFill="1" applyBorder="1"/>
    <xf numFmtId="43" fontId="16" fillId="12" borderId="10" xfId="3" applyNumberFormat="1" applyFont="1" applyFill="1" applyBorder="1"/>
    <xf numFmtId="14" fontId="16" fillId="11" borderId="21" xfId="4" applyNumberFormat="1" applyFont="1" applyFill="1" applyBorder="1"/>
    <xf numFmtId="166" fontId="16" fillId="11" borderId="22" xfId="3" applyNumberFormat="1" applyFont="1" applyFill="1" applyBorder="1"/>
    <xf numFmtId="168" fontId="16" fillId="11" borderId="22" xfId="3" applyNumberFormat="1" applyFont="1" applyFill="1" applyBorder="1"/>
    <xf numFmtId="0" fontId="14" fillId="3" borderId="0" xfId="4" applyFont="1" applyFill="1"/>
    <xf numFmtId="166" fontId="12" fillId="0" borderId="0" xfId="3" applyNumberFormat="1" applyFont="1"/>
    <xf numFmtId="3" fontId="12" fillId="0" borderId="0" xfId="3" applyNumberFormat="1" applyFont="1" applyAlignment="1">
      <alignment horizontal="center"/>
    </xf>
    <xf numFmtId="43" fontId="12" fillId="0" borderId="0" xfId="3" applyNumberFormat="1" applyFont="1"/>
    <xf numFmtId="166" fontId="12" fillId="0" borderId="5" xfId="3" applyNumberFormat="1" applyFont="1" applyBorder="1"/>
    <xf numFmtId="169" fontId="14" fillId="0" borderId="23" xfId="4" applyNumberFormat="1" applyFont="1" applyBorder="1"/>
    <xf numFmtId="169" fontId="14" fillId="0" borderId="24" xfId="4" applyNumberFormat="1" applyFont="1" applyBorder="1"/>
    <xf numFmtId="166" fontId="16" fillId="11" borderId="24" xfId="3" applyNumberFormat="1" applyFont="1" applyFill="1" applyBorder="1"/>
    <xf numFmtId="166" fontId="16" fillId="11" borderId="25" xfId="3" applyNumberFormat="1" applyFont="1" applyFill="1" applyBorder="1"/>
    <xf numFmtId="0" fontId="16" fillId="0" borderId="0" xfId="0" applyFont="1"/>
    <xf numFmtId="166" fontId="16" fillId="0" borderId="0" xfId="0" applyNumberFormat="1" applyFont="1"/>
    <xf numFmtId="166" fontId="14" fillId="0" borderId="10" xfId="1" applyNumberFormat="1" applyFont="1" applyBorder="1"/>
    <xf numFmtId="166" fontId="16" fillId="0" borderId="10" xfId="1" applyNumberFormat="1" applyFont="1" applyBorder="1"/>
    <xf numFmtId="3" fontId="0" fillId="0" borderId="10" xfId="0" applyNumberFormat="1" applyBorder="1" applyAlignment="1">
      <alignment horizontal="center"/>
    </xf>
    <xf numFmtId="166" fontId="16" fillId="0" borderId="0" xfId="1" applyNumberFormat="1" applyFont="1"/>
    <xf numFmtId="166" fontId="16" fillId="0" borderId="18" xfId="1" applyNumberFormat="1" applyFont="1" applyBorder="1"/>
    <xf numFmtId="166" fontId="16" fillId="0" borderId="26" xfId="1" applyNumberFormat="1" applyFont="1" applyBorder="1"/>
    <xf numFmtId="166" fontId="16" fillId="0" borderId="0" xfId="1" applyNumberFormat="1" applyFont="1" applyBorder="1"/>
    <xf numFmtId="43" fontId="16" fillId="0" borderId="0" xfId="0" applyNumberFormat="1" applyFont="1"/>
    <xf numFmtId="166" fontId="16" fillId="0" borderId="20" xfId="1" applyNumberFormat="1" applyFont="1" applyBorder="1"/>
    <xf numFmtId="166" fontId="17" fillId="0" borderId="27" xfId="1" applyNumberFormat="1" applyFont="1" applyBorder="1"/>
    <xf numFmtId="166" fontId="16" fillId="0" borderId="27" xfId="1" applyNumberFormat="1" applyFont="1" applyBorder="1"/>
    <xf numFmtId="166" fontId="16" fillId="0" borderId="21" xfId="1" applyNumberFormat="1" applyFont="1" applyBorder="1"/>
    <xf numFmtId="166" fontId="16" fillId="0" borderId="28" xfId="1" applyNumberFormat="1" applyFont="1" applyBorder="1"/>
    <xf numFmtId="43" fontId="16" fillId="0" borderId="0" xfId="1" applyFont="1"/>
    <xf numFmtId="166" fontId="17" fillId="0" borderId="0" xfId="1" applyNumberFormat="1" applyFont="1"/>
    <xf numFmtId="166" fontId="0" fillId="0" borderId="0" xfId="0" applyNumberFormat="1"/>
    <xf numFmtId="1" fontId="5" fillId="0" borderId="17" xfId="0" applyNumberFormat="1" applyFont="1" applyBorder="1" applyAlignment="1">
      <alignment horizontal="center"/>
    </xf>
    <xf numFmtId="0" fontId="11" fillId="0" borderId="0" xfId="0" applyFont="1" applyBorder="1"/>
    <xf numFmtId="0" fontId="12" fillId="0" borderId="12" xfId="0" applyFont="1" applyBorder="1" applyAlignment="1">
      <alignment horizontal="right"/>
    </xf>
    <xf numFmtId="0" fontId="0" fillId="0" borderId="0" xfId="0" applyAlignment="1">
      <alignment horizontal="left" indent="1"/>
    </xf>
    <xf numFmtId="0" fontId="18" fillId="0" borderId="0" xfId="0" applyFont="1" applyFill="1"/>
    <xf numFmtId="0" fontId="0" fillId="2" borderId="1" xfId="0"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cellXfs>
  <cellStyles count="5">
    <cellStyle name="Comma 3" xfId="3"/>
    <cellStyle name="Milliers" xfId="1" builtinId="3"/>
    <cellStyle name="Normal" xfId="0" builtinId="0"/>
    <cellStyle name="Normal 2" xfId="4"/>
    <cellStyle name="Normal_Total expenses by d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WCP-PC" refreshedDate="43381.474238773146" createdVersion="5" refreshedVersion="5" minRefreshableVersion="3" recordCount="579">
  <cacheSource type="worksheet">
    <worksheetSource ref="A1:K580" sheet="COMPTA SEPT 2018"/>
  </cacheSource>
  <cacheFields count="11">
    <cacheField name="Date" numFmtId="14">
      <sharedItems containsSemiMixedTypes="0" containsNonDate="0" containsDate="1" containsString="0" minDate="2018-09-01T00:00:00" maxDate="2018-10-01T00:00:00"/>
    </cacheField>
    <cacheField name="Libellés" numFmtId="0">
      <sharedItems/>
    </cacheField>
    <cacheField name="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elephone, boissons)_ Bank charges( Frais fonctionnement bancaire + frais transfert)_ Transfert fees( Frais western union_Orange money" numFmtId="0">
      <sharedItems containsBlank="1"/>
    </cacheField>
    <cacheField name="Department (Investigations, Legal, Operations, Media, Management, Office, Animal Care, Policy &amp; External Relations( Frais de voyage à l'etranger, mission en déhors du projet), Team Building( Repas de l'equipe , Faire une excursion)" numFmtId="0">
      <sharedItems/>
    </cacheField>
    <cacheField name="Montant dépensé" numFmtId="3">
      <sharedItems containsSemiMixedTypes="0" containsString="0" containsNumber="1" minValue="1271.2" maxValue="13467500"/>
    </cacheField>
    <cacheField name="Nom" numFmtId="0">
      <sharedItems count="16">
        <s v="E19"/>
        <s v="E20"/>
        <s v="E39"/>
        <s v="E40"/>
        <s v="Moné"/>
        <s v="E37"/>
        <s v="Sessou"/>
        <s v="Baldé"/>
        <s v="Castro"/>
        <s v="Saïdou"/>
        <s v="Charlotte"/>
        <s v="Tamba"/>
        <s v="BPMG GNF"/>
        <s v="BPMG USD"/>
        <s v="Chérif"/>
        <s v="Odette"/>
      </sharedItems>
    </cacheField>
    <cacheField name="Donor" numFmtId="0">
      <sharedItems/>
    </cacheField>
    <cacheField name="Number" numFmtId="0">
      <sharedItems/>
    </cacheField>
    <cacheField name="Justificatifs" numFmtId="0">
      <sharedItems containsBlank="1"/>
    </cacheField>
    <cacheField name="Montant en dollars  (USD)" numFmtId="0">
      <sharedItems containsSemiMixedTypes="0" containsString="0" containsNumber="1" minValue="0.14000000000000001" maxValue="1483.2048458149779"/>
    </cacheField>
    <cacheField name="Taux de change en dollars (USD)" numFmtId="0">
      <sharedItems containsSemiMixedTypes="0" containsString="0" containsNumber="1" containsInteger="1" minValue="9080" maxValue="908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WCP-PC" refreshedDate="43381.474328472221" createdVersion="5" refreshedVersion="5" minRefreshableVersion="3" recordCount="240">
  <cacheSource type="worksheet">
    <worksheetSource ref="B6:F246" sheet="Journal Caisse Sept2018"/>
  </cacheSource>
  <cacheFields count="5">
    <cacheField name="DATE" numFmtId="0">
      <sharedItems containsNonDate="0" containsDate="1" containsString="0" containsBlank="1" minDate="2018-08-19T00:00:00" maxDate="2018-09-29T00:00:00"/>
    </cacheField>
    <cacheField name="Nom" numFmtId="0">
      <sharedItems containsBlank="1" count="15">
        <m/>
        <s v="E20"/>
        <s v="E40"/>
        <s v="Sessou"/>
        <s v="Moné"/>
        <s v="E37"/>
        <s v="E39"/>
        <s v="Castro"/>
        <s v="Saïdou"/>
        <s v="Baldé"/>
        <s v="E19"/>
        <s v="Charlotte"/>
        <s v="Tamba"/>
        <s v="Chérif"/>
        <s v="Odette"/>
      </sharedItems>
    </cacheField>
    <cacheField name="LIBELLE" numFmtId="0">
      <sharedItems/>
    </cacheField>
    <cacheField name="ENTREES" numFmtId="3">
      <sharedItems containsString="0" containsBlank="1" containsNumber="1" containsInteger="1" minValue="15000" maxValue="23412326"/>
    </cacheField>
    <cacheField name="SORTIES" numFmtId="3">
      <sharedItems containsString="0" containsBlank="1" containsNumber="1" containsInteger="1" minValue="5000" maxValue="7500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CP-PC" refreshedDate="43381.523230787039" createdVersion="5" refreshedVersion="5" minRefreshableVersion="3" recordCount="579">
  <cacheSource type="worksheet">
    <worksheetSource ref="A1:K580" sheet="COMPTA SEPT 2018"/>
  </cacheSource>
  <cacheFields count="11">
    <cacheField name="Date" numFmtId="14">
      <sharedItems containsSemiMixedTypes="0" containsNonDate="0" containsDate="1" containsString="0" minDate="2018-09-01T00:00:00" maxDate="2018-10-01T00:00:00"/>
    </cacheField>
    <cacheField name="Libellés" numFmtId="0">
      <sharedItems/>
    </cacheField>
    <cacheField name="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elephone, boissons)_ Bank charges( Frais fonctionnement bancaire + frais transfert)_ Transfert fees( Frais western union_Orange money" numFmtId="0">
      <sharedItems containsBlank="1" count="20">
        <s v="Transport"/>
        <s v="Travel subsistence"/>
        <s v="Telephone"/>
        <s v="Trust building"/>
        <s v="Bonus"/>
        <s v="Transfert Fees"/>
        <s v="Services"/>
        <s v="Office Materials"/>
        <s v="Flight"/>
        <s v="Trust building "/>
        <s v="Equipement"/>
        <m/>
        <s v="Personnel"/>
        <s v="Bank Fees"/>
        <s v="Transport "/>
        <s v="Jail visit"/>
        <s v="Bonus "/>
        <s v="Lawyer Fees"/>
        <s v="Rent &amp;Utilities"/>
        <s v="Internet"/>
      </sharedItems>
    </cacheField>
    <cacheField name="Department (Investigations, Legal, Operations, Media, Management, Office, Animal Care, Policy &amp; External Relations( Frais de voyage à l'etranger, mission en déhors du projet), Team Building( Repas de l'equipe , Faire une excursion)" numFmtId="0">
      <sharedItems count="7">
        <s v="Investigations"/>
        <s v="Office"/>
        <s v="Legal"/>
        <s v="Management"/>
        <s v="Media"/>
        <s v="Team Building"/>
        <s v="Operation"/>
      </sharedItems>
    </cacheField>
    <cacheField name="Montant dépensé" numFmtId="3">
      <sharedItems containsSemiMixedTypes="0" containsString="0" containsNumber="1" minValue="1271.2" maxValue="13467500"/>
    </cacheField>
    <cacheField name="Nom" numFmtId="0">
      <sharedItems count="16">
        <s v="E19"/>
        <s v="E20"/>
        <s v="E39"/>
        <s v="E40"/>
        <s v="Moné"/>
        <s v="E37"/>
        <s v="Sessou"/>
        <s v="Baldé"/>
        <s v="Castro"/>
        <s v="Saïdou"/>
        <s v="Charlotte"/>
        <s v="Tamba"/>
        <s v="BPMG GNF"/>
        <s v="BPMG USD"/>
        <s v="Chérif"/>
        <s v="Odette"/>
      </sharedItems>
    </cacheField>
    <cacheField name="Donor" numFmtId="0">
      <sharedItems/>
    </cacheField>
    <cacheField name="Number" numFmtId="0">
      <sharedItems/>
    </cacheField>
    <cacheField name="Justificatifs" numFmtId="0">
      <sharedItems containsBlank="1"/>
    </cacheField>
    <cacheField name="Montant en dollars  (USD)" numFmtId="0">
      <sharedItems containsSemiMixedTypes="0" containsString="0" containsNumber="1" minValue="0.14000000000000001" maxValue="1483.2048458149779"/>
    </cacheField>
    <cacheField name="Taux de change en dollars (USD)" numFmtId="0">
      <sharedItems containsSemiMixedTypes="0" containsString="0" containsNumber="1" containsInteger="1" minValue="9080" maxValue="908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79">
  <r>
    <d v="2018-09-01T00:00:00"/>
    <s v="Taxi moto del'hôtel-gare routiére de kankan"/>
    <s v="Transport"/>
    <s v="Investigations"/>
    <n v="5000"/>
    <x v="0"/>
    <s v="WILDCAT"/>
    <s v="18/8/GALFPC1445R08"/>
    <s v="Oui"/>
    <n v="0.5506607929515418"/>
    <n v="9080"/>
  </r>
  <r>
    <d v="2018-09-01T00:00:00"/>
    <s v="Ration journaliére "/>
    <s v="Travel subsistence"/>
    <s v="Investigations"/>
    <n v="80000"/>
    <x v="0"/>
    <s v="WILDCAT"/>
    <s v="18/8/GALFPC1445R09"/>
    <s v="Oui"/>
    <n v="8.8105726872246688"/>
    <n v="9080"/>
  </r>
  <r>
    <d v="2018-09-01T00:00:00"/>
    <s v="Taxi moto l'hôtel gare routiére de kankan"/>
    <s v="Transport"/>
    <s v="Investigations"/>
    <n v="10000"/>
    <x v="0"/>
    <s v="WILDCAT"/>
    <s v="18/8/GALFPC1445R10"/>
    <s v="Oui"/>
    <n v="1.1013215859030836"/>
    <n v="9080"/>
  </r>
  <r>
    <d v="2018-09-01T00:00:00"/>
    <s v="Taxi kerouané komodou"/>
    <s v="Transport"/>
    <s v="Investigations"/>
    <n v="30000"/>
    <x v="0"/>
    <s v="WILDCAT"/>
    <s v="18/8/GALFPC1445TV"/>
    <s v="Oui"/>
    <n v="3.303964757709251"/>
    <n v="9080"/>
  </r>
  <r>
    <d v="2018-09-01T00:00:00"/>
    <s v="Taxi kerouané kankan"/>
    <s v="Transport"/>
    <s v="Investigations"/>
    <n v="150000"/>
    <x v="0"/>
    <s v="WILDCAT"/>
    <s v="18/8/GALFPC1445TV"/>
    <s v="Oui"/>
    <n v="16.519823788546255"/>
    <n v="9080"/>
  </r>
  <r>
    <d v="2018-09-01T00:00:00"/>
    <s v="Frais d'hôtel (2) nuits  du 30/8/ au 31/8/2018"/>
    <s v="Travel subsistence"/>
    <s v="Investigations"/>
    <n v="600000"/>
    <x v="0"/>
    <s v="WILDCAT"/>
    <s v="18/8/GALFPC1445F00664"/>
    <s v="Oui"/>
    <n v="66.079295154185019"/>
    <n v="9080"/>
  </r>
  <r>
    <d v="2018-09-01T00:00:00"/>
    <s v="Transport maison-gare routiere du 29/08/2018 pour enquête à l'interieur"/>
    <s v="Transport"/>
    <s v="Investigations"/>
    <n v="10000"/>
    <x v="1"/>
    <s v="WILDCAT"/>
    <s v="18/8/GALFPC1543R14"/>
    <s v="Oui"/>
    <n v="1.1013215859030836"/>
    <n v="9080"/>
  </r>
  <r>
    <d v="2018-09-01T00:00:00"/>
    <s v="Trasport mamou- conakry du 29/08/2018"/>
    <s v="Transport"/>
    <s v="Investigations"/>
    <n v="70000"/>
    <x v="1"/>
    <s v="WILDCAT"/>
    <s v="18/8/GALFPC1543TV"/>
    <s v="Oui"/>
    <n v="7.7092511013215859"/>
    <n v="9080"/>
  </r>
  <r>
    <d v="2018-09-01T00:00:00"/>
    <s v="Ration journaliere du 29/08/2018"/>
    <s v="Travel subsistence"/>
    <s v="Investigations"/>
    <n v="80000"/>
    <x v="1"/>
    <s v="WILDCAT"/>
    <s v="18/8/GALFPC1543R15"/>
    <s v="Oui"/>
    <n v="8.8105726872246688"/>
    <n v="9080"/>
  </r>
  <r>
    <d v="2018-09-01T00:00:00"/>
    <s v="Transport gare routiere de mamou - hotel du 29/08/2018"/>
    <s v="Transport"/>
    <s v="Investigations"/>
    <n v="10000"/>
    <x v="1"/>
    <s v="WILDCAT"/>
    <s v="18/8/GALFPC1543R17"/>
    <s v="Oui"/>
    <n v="1.1013215859030836"/>
    <n v="9080"/>
  </r>
  <r>
    <d v="2018-09-01T00:00:00"/>
    <s v="Frais d'hotel du 29/08/2018"/>
    <s v="Travel subsistence"/>
    <s v="Investigations"/>
    <n v="250000"/>
    <x v="1"/>
    <s v="WILDCAT"/>
    <s v="18/9/GALFPC1568F49"/>
    <s v="Oui"/>
    <n v="27.533039647577091"/>
    <n v="9080"/>
  </r>
  <r>
    <d v="2018-09-01T00:00:00"/>
    <s v="Tranfert de crédit areeba du 29/08/2018"/>
    <s v="Telephone"/>
    <s v="Investigations"/>
    <n v="20000"/>
    <x v="1"/>
    <s v="WILDCAT"/>
    <s v="18/8/GALFPC1543R16"/>
    <s v="Oui"/>
    <n v="2.2026431718061672"/>
    <n v="9080"/>
  </r>
  <r>
    <d v="2018-09-01T00:00:00"/>
    <s v="Transport gare routière hôtel du 30/08/2018"/>
    <s v="Transport"/>
    <s v="Investigations"/>
    <n v="50000"/>
    <x v="1"/>
    <s v="WILDCAT"/>
    <s v="18/8/GALFPC1543R18"/>
    <s v="Oui"/>
    <n v="5.5066079295154182"/>
    <n v="9080"/>
  </r>
  <r>
    <d v="2018-09-01T00:00:00"/>
    <s v="Ration journalière du 30/08/2018"/>
    <s v="Travel subsistence"/>
    <s v="Investigations"/>
    <n v="80000"/>
    <x v="1"/>
    <s v="WILDCAT"/>
    <s v="18/8/GALFPC1543R19"/>
    <s v="Oui"/>
    <n v="8.8105726872246688"/>
    <n v="9080"/>
  </r>
  <r>
    <d v="2018-09-01T00:00:00"/>
    <s v="Frais d'hotel du30/08/2018"/>
    <s v="Travel subsistence"/>
    <s v="Investigations"/>
    <n v="250000"/>
    <x v="1"/>
    <s v="WILDCAT"/>
    <s v="18/9/GALFPC1568F60"/>
    <s v="Oui"/>
    <n v="27.533039647577091"/>
    <n v="9080"/>
  </r>
  <r>
    <d v="2018-09-01T00:00:00"/>
    <s v="Transfert de crédit orange du 30/08/2018"/>
    <s v="Telephone"/>
    <s v="Investigations"/>
    <n v="20000"/>
    <x v="1"/>
    <s v="WILDCAT"/>
    <s v="18/8/GALFPC1543R20"/>
    <s v="Oui"/>
    <n v="2.2026431718061672"/>
    <n v="9080"/>
  </r>
  <r>
    <d v="2018-09-01T00:00:00"/>
    <s v="Transport des deux motos taxi du 30/08/2018"/>
    <s v="Transport"/>
    <s v="Investigations"/>
    <n v="600000"/>
    <x v="1"/>
    <s v="WILDCAT"/>
    <s v="18/8/GALFPC1556R21"/>
    <s v="Oui"/>
    <n v="66.079295154185019"/>
    <n v="9080"/>
  </r>
  <r>
    <d v="2018-09-01T00:00:00"/>
    <s v="Frais de deplacement des deux guides pour enquête du 30/08/2018"/>
    <s v="Trust building"/>
    <s v="Investigations"/>
    <n v="200000"/>
    <x v="1"/>
    <s v="WILDCAT"/>
    <s v="18/8/GALFPC1556R22"/>
    <s v="Oui"/>
    <n v="22.026431718061673"/>
    <n v="9080"/>
  </r>
  <r>
    <d v="2018-09-01T00:00:00"/>
    <s v="Ration journaliere du 31/08/2018"/>
    <s v="Travel subsistence"/>
    <s v="Investigations"/>
    <n v="80000"/>
    <x v="1"/>
    <s v="WILDCAT"/>
    <s v="18/8/GALFPC1556R24"/>
    <s v="Oui"/>
    <n v="8.8105726872246688"/>
    <n v="9080"/>
  </r>
  <r>
    <d v="2018-09-01T00:00:00"/>
    <s v="Frais d'hotel du 31/08/2018"/>
    <s v="Travel subsistence"/>
    <s v="Investigations"/>
    <n v="250000"/>
    <x v="1"/>
    <s v="WILDCAT"/>
    <s v="18/9/GALFPC1568F60"/>
    <s v="Oui"/>
    <n v="27.533039647577091"/>
    <n v="9080"/>
  </r>
  <r>
    <d v="2018-09-01T00:00:00"/>
    <s v="Tranfert de crédit orange  du 31/08/2018"/>
    <s v="Telephone"/>
    <s v="Investigations"/>
    <n v="5000"/>
    <x v="1"/>
    <s v="WILDCAT"/>
    <s v="18/8/GALFPC1556R23"/>
    <s v="Oui"/>
    <n v="0.5506607929515418"/>
    <n v="9080"/>
  </r>
  <r>
    <d v="2018-09-01T00:00:00"/>
    <s v="Transport hotel - gare routiere"/>
    <s v="Transport"/>
    <s v="Investigations"/>
    <n v="5000"/>
    <x v="1"/>
    <s v="WILDCAT"/>
    <s v="18/9/GALFPC1568R26"/>
    <s v="Oui"/>
    <n v="0.5506607929515418"/>
    <n v="9080"/>
  </r>
  <r>
    <d v="2018-09-01T00:00:00"/>
    <s v="Transport mamou- conakry"/>
    <s v="Transport"/>
    <s v="Investigations"/>
    <n v="70000"/>
    <x v="1"/>
    <s v="WILDCAT"/>
    <s v="18/9/GALFPC1568TV"/>
    <s v="Oui"/>
    <n v="7.7092511013215859"/>
    <n v="9080"/>
  </r>
  <r>
    <d v="2018-09-01T00:00:00"/>
    <s v="Ration journaliere"/>
    <s v="Travel subsistence"/>
    <s v="Investigations"/>
    <n v="80000"/>
    <x v="1"/>
    <s v="WILDCAT"/>
    <s v="18/9/GALFPC1568R27"/>
    <s v="Oui"/>
    <n v="8.8105726872246688"/>
    <n v="9080"/>
  </r>
  <r>
    <d v="2018-09-01T00:00:00"/>
    <s v="Transport gare routiere - maison"/>
    <s v="Transport"/>
    <s v="Investigations"/>
    <n v="10000"/>
    <x v="1"/>
    <s v="WILDCAT"/>
    <s v="18/9/GALFPC1568R28"/>
    <s v="Oui"/>
    <n v="1.1013215859030836"/>
    <n v="9080"/>
  </r>
  <r>
    <d v="2018-09-01T00:00:00"/>
    <s v="Transport maison-gare routiere du 30/08/2018 pour enquête à l'interieur"/>
    <s v="Transport"/>
    <s v="Investigations"/>
    <n v="15000"/>
    <x v="2"/>
    <s v="WILDCAT"/>
    <s v="18/8/GALFPC1544R01"/>
    <s v="Oui"/>
    <n v="1.6519823788546255"/>
    <n v="9080"/>
  </r>
  <r>
    <d v="2018-09-01T00:00:00"/>
    <s v="Food allowance journalière du 30/08/2018"/>
    <s v="Travel subsistence"/>
    <s v="Investigations"/>
    <n v="80000"/>
    <x v="2"/>
    <s v="WILDCAT"/>
    <s v="18/8/GALFPC1544R02"/>
    <s v="Oui"/>
    <n v="8.8105726872246688"/>
    <n v="9080"/>
  </r>
  <r>
    <d v="2018-09-01T00:00:00"/>
    <s v="Transport  conakry-kissidougou du 30/08/2018"/>
    <s v="Transport"/>
    <s v="Investigations"/>
    <n v="160000"/>
    <x v="2"/>
    <s v="WILDCAT"/>
    <s v="18/8/GALFPC1544TV"/>
    <s v="Oui"/>
    <n v="17.621145374449338"/>
    <n v="9080"/>
  </r>
  <r>
    <d v="2018-09-01T00:00:00"/>
    <s v="Transport  kissidougou-Banakoro du 30/08/2018"/>
    <s v="Transport"/>
    <s v="Investigations"/>
    <n v="80000"/>
    <x v="2"/>
    <s v="WILDCAT"/>
    <s v="18/8/GALFPC1544TV"/>
    <s v="Oui"/>
    <n v="8.8105726872246688"/>
    <n v="9080"/>
  </r>
  <r>
    <d v="2018-09-01T00:00:00"/>
    <s v="Frais d'Hotel (1) nuit du 30/08/2018"/>
    <s v="Travel subsistence"/>
    <s v="Investigations"/>
    <n v="300000"/>
    <x v="2"/>
    <s v="WILDCAT"/>
    <s v="18/8/GALFPC1544F021"/>
    <s v="Oui"/>
    <n v="33.039647577092509"/>
    <n v="9080"/>
  </r>
  <r>
    <d v="2018-09-01T00:00:00"/>
    <s v="Food allowance journalière du 31/08/2018"/>
    <s v="Travel subsistence"/>
    <s v="Investigations"/>
    <n v="80000"/>
    <x v="2"/>
    <s v="WILDCAT"/>
    <s v="18/8/GALFPC1544R04"/>
    <s v="Oui"/>
    <n v="8.8105726872246688"/>
    <n v="9080"/>
  </r>
  <r>
    <d v="2018-09-01T00:00:00"/>
    <s v="Bonus pour informateur du 31/08/2018"/>
    <s v="Bonus"/>
    <s v="Investigations"/>
    <n v="100000"/>
    <x v="2"/>
    <s v="WILDCAT"/>
    <s v="18/8/GALFPC1544R05"/>
    <s v="Oui"/>
    <n v="11.013215859030836"/>
    <n v="9080"/>
  </r>
  <r>
    <d v="2018-09-01T00:00:00"/>
    <s v="Transfert de credit du 31/09/2018"/>
    <s v="Telephone"/>
    <s v="Investigations"/>
    <n v="10000"/>
    <x v="2"/>
    <s v="WILDCAT"/>
    <s v="18/8/GALFPC1544R09"/>
    <s v="Oui"/>
    <n v="1.1013215859030836"/>
    <n v="9080"/>
  </r>
  <r>
    <d v="2018-09-01T00:00:00"/>
    <s v="Frais d'Hotel (1) nuit du 31/08/2018"/>
    <s v="Travel subsistence"/>
    <s v="Investigations"/>
    <n v="300000"/>
    <x v="2"/>
    <s v="WILDCAT"/>
    <s v="18/8/GALFPC1544F0022"/>
    <s v="Oui"/>
    <n v="33.039647577092509"/>
    <n v="9080"/>
  </r>
  <r>
    <d v="2018-09-01T00:00:00"/>
    <s v="Food allowance journalière"/>
    <s v="Travel subsistence"/>
    <s v="Investigations"/>
    <n v="80000"/>
    <x v="2"/>
    <s v="WILDCAT"/>
    <s v="18/8/GALFPC1544R11"/>
    <s v="Oui"/>
    <n v="8.8105726872246688"/>
    <n v="9080"/>
  </r>
  <r>
    <d v="2018-09-01T00:00:00"/>
    <s v="Frais d'Hotel (1) nuit"/>
    <s v="Travel subsistence"/>
    <s v="Investigations"/>
    <n v="300000"/>
    <x v="2"/>
    <s v="WILDCAT"/>
    <s v="18/9/GALFPC1589F00670"/>
    <s v="Oui"/>
    <n v="33.039647577092509"/>
    <n v="9080"/>
  </r>
  <r>
    <d v="2018-09-01T00:00:00"/>
    <s v="Transport maison-gare routiere du 29/08/2018 pour enquête à l'interieur"/>
    <s v="Transport"/>
    <s v="Investigations"/>
    <n v="10000"/>
    <x v="3"/>
    <s v="WILDCAT"/>
    <s v="18/8/GALFPC1567R03"/>
    <s v="Oui"/>
    <n v="1.1013215859030836"/>
    <n v="9080"/>
  </r>
  <r>
    <d v="2018-09-01T00:00:00"/>
    <s v="Transport conakry-mamou du 29/08/2018"/>
    <s v="Transport"/>
    <s v="Investigations"/>
    <n v="70000"/>
    <x v="3"/>
    <s v="WILDCAT"/>
    <s v="18/8/GALFPC1567TV"/>
    <s v="Oui"/>
    <n v="7.7092511013215859"/>
    <n v="9080"/>
  </r>
  <r>
    <d v="2018-09-01T00:00:00"/>
    <s v="Transport gare routière-hotel du 29/08/2018"/>
    <s v="Transport"/>
    <s v="Investigations"/>
    <n v="10000"/>
    <x v="3"/>
    <s v="WILDCAT"/>
    <s v="18/8/GALFPC1567R04"/>
    <s v="Oui"/>
    <n v="1.1013215859030836"/>
    <n v="9080"/>
  </r>
  <r>
    <d v="2018-09-01T00:00:00"/>
    <s v="Food allowance journalière du 29/08/2018"/>
    <s v="Travel subsistence"/>
    <s v="Investigations"/>
    <n v="80000"/>
    <x v="3"/>
    <s v="WILDCAT"/>
    <s v="18/8/GALFPC1567R05"/>
    <s v="Oui"/>
    <n v="8.8105726872246688"/>
    <n v="9080"/>
  </r>
  <r>
    <d v="2018-09-01T00:00:00"/>
    <s v="Frais d'hôtel (1) nuit du 29/08/2018"/>
    <s v="Travel subsistence"/>
    <s v="Investigations"/>
    <n v="250000"/>
    <x v="3"/>
    <s v="WILDCAT"/>
    <s v="18/8/GALFPC1567F8"/>
    <s v="Oui"/>
    <n v="27.533039647577091"/>
    <n v="9080"/>
  </r>
  <r>
    <d v="2018-09-01T00:00:00"/>
    <s v="Transport  gare-hôtel du 30/08/2018"/>
    <s v="Transport"/>
    <s v="Investigations"/>
    <n v="15000"/>
    <x v="3"/>
    <s v="WILDCAT"/>
    <s v="18/8/GALFPC1567R06"/>
    <s v="Oui"/>
    <n v="1.6519823788546255"/>
    <n v="9080"/>
  </r>
  <r>
    <d v="2018-09-01T00:00:00"/>
    <s v="Food allowance journalière du 30/08/2018"/>
    <s v="Travel subsistence"/>
    <s v="Investigations"/>
    <n v="80000"/>
    <x v="3"/>
    <s v="WILDCAT"/>
    <s v="18/8/GALFPC1567R07"/>
    <s v="Oui"/>
    <n v="8.8105726872246688"/>
    <n v="9080"/>
  </r>
  <r>
    <d v="2018-09-01T00:00:00"/>
    <s v="Frais d'hôtel (1) nuit du 30/08/2018"/>
    <s v="Travel subsistence"/>
    <s v="Investigations"/>
    <n v="250000"/>
    <x v="3"/>
    <s v="WILDCAT"/>
    <s v="18/8/GALFPC1567F10"/>
    <s v="Oui"/>
    <n v="27.533039647577091"/>
    <n v="9080"/>
  </r>
  <r>
    <d v="2018-09-01T00:00:00"/>
    <s v="Achat d'une carte de recharge MTN du 31/08/2018"/>
    <s v="Telephone"/>
    <s v="Investigations"/>
    <n v="10000"/>
    <x v="3"/>
    <s v="WILDCAT"/>
    <s v="18/8/GALFPC1567R08"/>
    <s v="Oui"/>
    <n v="1.1013215859030836"/>
    <n v="9080"/>
  </r>
  <r>
    <d v="2018-09-01T00:00:00"/>
    <s v="Food allowance journalière du 31/08/2018"/>
    <s v="Travel subsistence"/>
    <s v="Investigations"/>
    <n v="80000"/>
    <x v="3"/>
    <s v="WILDCAT"/>
    <s v="18/8/GALFPC1567R09"/>
    <s v="Oui"/>
    <n v="8.8105726872246688"/>
    <n v="9080"/>
  </r>
  <r>
    <d v="2018-09-01T00:00:00"/>
    <s v="Frais d'hôtel (1) nuit du 31/08/2018"/>
    <s v="Travel subsistence"/>
    <s v="Investigations"/>
    <n v="250000"/>
    <x v="3"/>
    <s v="WILDCAT"/>
    <s v="18/8/GALFPC1567F10"/>
    <s v="Oui"/>
    <n v="27.533039647577091"/>
    <n v="9080"/>
  </r>
  <r>
    <d v="2018-09-01T00:00:00"/>
    <s v="Food allowance journalière"/>
    <s v="Travel subsistence"/>
    <s v="Investigations"/>
    <n v="80000"/>
    <x v="3"/>
    <s v="WILDCAT"/>
    <s v="18/8/GALFPC1567R10"/>
    <s v="Oui"/>
    <n v="8.8105726872246688"/>
    <n v="9080"/>
  </r>
  <r>
    <d v="2018-09-01T00:00:00"/>
    <s v="Transport  hôtel-gare Mamou"/>
    <s v="Transport"/>
    <s v="Investigations"/>
    <n v="5000"/>
    <x v="3"/>
    <s v="WILDCAT"/>
    <s v="18/8/GALFPC1567F11"/>
    <s v="Oui"/>
    <n v="0.5506607929515418"/>
    <n v="9080"/>
  </r>
  <r>
    <d v="2018-09-01T00:00:00"/>
    <s v="Transport Mamou-Conakry"/>
    <s v="Transport"/>
    <s v="Investigations"/>
    <n v="70000"/>
    <x v="3"/>
    <s v="WILDCAT"/>
    <s v="18/8/GALFPC1567TV"/>
    <s v="Oui"/>
    <n v="7.7092511013215859"/>
    <n v="9080"/>
  </r>
  <r>
    <d v="2018-09-01T00:00:00"/>
    <s v="Transport Cosa-maison"/>
    <s v="Transport"/>
    <s v="Investigations"/>
    <n v="10000"/>
    <x v="3"/>
    <s v="WILDCAT"/>
    <s v="18/8/GALFPC1567F12"/>
    <s v="Oui"/>
    <n v="1.1013215859030836"/>
    <n v="9080"/>
  </r>
  <r>
    <d v="2018-09-01T00:00:00"/>
    <s v="Frais de transfert/orange money de (200 000 GNF) à Sessou"/>
    <s v="Transfert Fees"/>
    <s v="Office"/>
    <n v="8000"/>
    <x v="4"/>
    <s v="WILDCAT"/>
    <s v="18/9/GALFPC1570"/>
    <s v="Oui"/>
    <n v="0.88105726872246692"/>
    <n v="9080"/>
  </r>
  <r>
    <d v="2018-09-01T00:00:00"/>
    <s v="Frais de transfert/orange money de (1 640 000 GNF) à E20"/>
    <s v="Transfert Fees"/>
    <s v="Office"/>
    <n v="42000"/>
    <x v="4"/>
    <s v="WILDCAT"/>
    <s v="18/9/GALFPC1572"/>
    <s v="Oui"/>
    <n v="4.6255506607929515"/>
    <n v="9080"/>
  </r>
  <r>
    <d v="2018-09-01T00:00:00"/>
    <s v="Transport pour aller faire undépôt Orange Money à E20"/>
    <s v="Transport"/>
    <s v="Investigations"/>
    <n v="6000"/>
    <x v="5"/>
    <s v="WILDCAT"/>
    <s v="18/9/GALFPC1571"/>
    <s v="Oui"/>
    <n v="0.66079295154185025"/>
    <n v="9080"/>
  </r>
  <r>
    <d v="2018-09-02T00:00:00"/>
    <s v="Frais d'hôtel (1) nuits  du 1er sept 2018"/>
    <s v="Travel subsistence"/>
    <s v="Investigations"/>
    <n v="300000"/>
    <x v="0"/>
    <s v="WILDCAT"/>
    <s v="18/8/GALFPC1445F6"/>
    <s v="Oui"/>
    <n v="33.039647577092509"/>
    <n v="9080"/>
  </r>
  <r>
    <d v="2018-09-02T00:00:00"/>
    <s v="Taxi moto l'hôtel gare routiére de kankan pour conakry"/>
    <s v="Transport"/>
    <s v="Investigations"/>
    <n v="10000"/>
    <x v="0"/>
    <s v="WILDCAT"/>
    <s v="18/8/GALFPC1445R11"/>
    <s v="Oui"/>
    <n v="1.1013215859030836"/>
    <n v="9080"/>
  </r>
  <r>
    <d v="2018-09-02T00:00:00"/>
    <s v="Ration journaliére "/>
    <s v="Travel subsistence"/>
    <s v="Investigations"/>
    <n v="80000"/>
    <x v="0"/>
    <s v="WILDCAT"/>
    <s v="18/8/GALFPC1445R12"/>
    <s v="Oui"/>
    <n v="8.8105726872246688"/>
    <n v="9080"/>
  </r>
  <r>
    <d v="2018-09-02T00:00:00"/>
    <s v="Taxi kankan conakry"/>
    <s v="Transport"/>
    <s v="Investigations"/>
    <n v="180000"/>
    <x v="0"/>
    <s v="WILDCAT"/>
    <s v="18/8/GALFPC1445TV"/>
    <s v="Oui"/>
    <n v="19.823788546255507"/>
    <n v="9080"/>
  </r>
  <r>
    <d v="2018-09-02T00:00:00"/>
    <s v="Taxi gare routiére de conakry ,maison "/>
    <s v="Transport"/>
    <s v="Investigations"/>
    <n v="20000"/>
    <x v="0"/>
    <s v="WILDCAT"/>
    <s v="18/8/GALFPC1445R13"/>
    <s v="Oui"/>
    <n v="2.2026431718061672"/>
    <n v="9080"/>
  </r>
  <r>
    <d v="2018-09-02T00:00:00"/>
    <s v="food allowance"/>
    <s v="Travel subsistence"/>
    <s v="Investigations"/>
    <n v="80000"/>
    <x v="2"/>
    <s v="WILDCAT"/>
    <s v="18/8/GALFPC1544R12"/>
    <s v="Oui"/>
    <n v="8.8105726872246688"/>
    <n v="9080"/>
  </r>
  <r>
    <d v="2018-09-02T00:00:00"/>
    <s v="Transfert de credit"/>
    <s v="Telephone"/>
    <s v="Investigations"/>
    <n v="10000"/>
    <x v="2"/>
    <s v="WILDCAT"/>
    <s v="18/8/GALFPC1544R13"/>
    <s v="Oui"/>
    <n v="1.1013215859030836"/>
    <n v="9080"/>
  </r>
  <r>
    <d v="2018-09-02T00:00:00"/>
    <s v="Frais d'Hotel (1) nuit"/>
    <s v="Travel subsistence"/>
    <s v="Investigations"/>
    <n v="300000"/>
    <x v="2"/>
    <s v="WILDCAT"/>
    <s v="18/9/GALFPC1589F00670"/>
    <s v="Oui"/>
    <n v="33.039647577092509"/>
    <n v="9080"/>
  </r>
  <r>
    <d v="2018-09-02T00:00:00"/>
    <s v="Bonus pour informateur"/>
    <s v="Bonus"/>
    <s v="Investigations"/>
    <n v="50000"/>
    <x v="2"/>
    <s v="WILDCAT"/>
    <s v="18/8/GALFPC1544R14"/>
    <s v="Oui"/>
    <n v="5.5066079295154182"/>
    <n v="9080"/>
  </r>
  <r>
    <d v="2018-09-02T00:00:00"/>
    <s v="Transport Kereouané-bat dala avec un informateur"/>
    <s v="Transport"/>
    <s v="Investigations"/>
    <n v="160000"/>
    <x v="2"/>
    <s v="WILDCAT"/>
    <s v="18/8/GALFPC1544R16"/>
    <s v="Oui"/>
    <n v="17.621145374449338"/>
    <n v="9080"/>
  </r>
  <r>
    <d v="2018-09-02T00:00:00"/>
    <s v="Transport komodou-kankan avec le guide"/>
    <s v="Transport"/>
    <s v="Investigations"/>
    <n v="200000"/>
    <x v="2"/>
    <s v="WILDCAT"/>
    <s v="18/8/GALFPC1544TV"/>
    <s v="Oui"/>
    <n v="22.026431718061673"/>
    <n v="9080"/>
  </r>
  <r>
    <d v="2018-09-02T00:00:00"/>
    <s v="Transport Gare routiere-hotel"/>
    <s v="Transport"/>
    <s v="Investigations"/>
    <n v="5000"/>
    <x v="2"/>
    <s v="WILDCAT"/>
    <s v="18/8/GALFPC1544R17"/>
    <s v="Oui"/>
    <n v="0.5506607929515418"/>
    <n v="9080"/>
  </r>
  <r>
    <d v="2018-09-02T00:00:00"/>
    <s v="Frais d'Hotel (1) nuit"/>
    <s v="Travel subsistence"/>
    <s v="Investigations"/>
    <n v="300000"/>
    <x v="2"/>
    <s v="WILDCAT"/>
    <s v="18/9/GALFPC1589F00670"/>
    <s v="Oui"/>
    <n v="33.039647577092509"/>
    <n v="9080"/>
  </r>
  <r>
    <d v="2018-09-02T00:00:00"/>
    <s v="Trust building  pour enquête à Room (dans les îles de Los)"/>
    <s v="Trust building"/>
    <s v="Legal"/>
    <n v="180000"/>
    <x v="6"/>
    <s v="WILDCAT"/>
    <s v="18/9/GALFPC1569"/>
    <s v="Oui"/>
    <n v="19.823788546255507"/>
    <n v="9080"/>
  </r>
  <r>
    <d v="2018-09-02T00:00:00"/>
    <s v="Transport maison-bureau pour enquête à Room (Îles de Los)"/>
    <s v="Transport"/>
    <s v="Legal"/>
    <n v="10000"/>
    <x v="6"/>
    <s v="WILDCAT"/>
    <s v="18/8/GALFPC1562R40"/>
    <s v="Oui"/>
    <n v="1.1013215859030836"/>
    <n v="9080"/>
  </r>
  <r>
    <d v="2018-09-02T00:00:00"/>
    <s v="Transport bureau-centre ville "/>
    <s v="Transport"/>
    <s v="Legal"/>
    <n v="17000"/>
    <x v="6"/>
    <s v="WILDCAT"/>
    <s v="18/8/GALFPC1562R50"/>
    <s v="Oui"/>
    <n v="1.8722466960352422"/>
    <n v="9080"/>
  </r>
  <r>
    <d v="2018-09-02T00:00:00"/>
    <s v="Frais deplacement d'une pirogue A/R à Room (Îles de Los)"/>
    <s v="Transport"/>
    <s v="Legal"/>
    <n v="350000"/>
    <x v="6"/>
    <s v="WILDCAT"/>
    <s v="18/8/GALFPC1562R46"/>
    <s v="Oui"/>
    <n v="38.546255506607928"/>
    <n v="9080"/>
  </r>
  <r>
    <d v="2018-09-02T00:00:00"/>
    <s v="Food allowance journalière enquête à Room"/>
    <s v="Travel subsistence"/>
    <s v="Legal"/>
    <n v="80000"/>
    <x v="6"/>
    <s v="WILDCAT"/>
    <s v="18/8/GALFPC1562R49"/>
    <s v="Oui"/>
    <n v="8.8105726872246688"/>
    <n v="9080"/>
  </r>
  <r>
    <d v="2018-09-02T00:00:00"/>
    <s v="Ticket d'entrée "/>
    <s v="Transport"/>
    <s v="Legal"/>
    <n v="12000"/>
    <x v="6"/>
    <s v="WILDCAT"/>
    <s v="18/8/GALFPC1562TE"/>
    <s v="Oui"/>
    <n v="1.3215859030837005"/>
    <n v="9080"/>
  </r>
  <r>
    <d v="2018-09-02T00:00:00"/>
    <s v="Transport centre ville-bureau retour enquête à Room"/>
    <s v="Transport"/>
    <s v="Legal"/>
    <n v="40000"/>
    <x v="6"/>
    <s v="WILDCAT"/>
    <s v="18/8/GALFPC1562R40"/>
    <s v="Oui"/>
    <n v="4.4052863436123344"/>
    <n v="9080"/>
  </r>
  <r>
    <d v="2018-09-02T00:00:00"/>
    <s v="Frais de transfert/orange money de (800 000 GNF) à E39"/>
    <s v="Transfert Fees"/>
    <s v="Office"/>
    <n v="20000"/>
    <x v="4"/>
    <s v="WILDCAT"/>
    <s v="18/9/GALFPC1575"/>
    <s v="Oui"/>
    <n v="2.2026431718061672"/>
    <n v="9080"/>
  </r>
  <r>
    <d v="2018-09-02T00:00:00"/>
    <s v="Transport Maison-bureau pour prendre de l'argent et faire le depôt à E39 AR"/>
    <s v="Transport"/>
    <s v="Investigations"/>
    <n v="50000"/>
    <x v="5"/>
    <s v="WILDCAT"/>
    <s v="18/9/GALFPC1576"/>
    <s v="Oui"/>
    <n v="5.5066079295154182"/>
    <n v="9080"/>
  </r>
  <r>
    <d v="2018-09-02T00:00:00"/>
    <s v="Transport pour faire un dépôt Orange Money à E 39"/>
    <s v="Transport"/>
    <s v="Investigations"/>
    <n v="15000"/>
    <x v="5"/>
    <s v="WILDCAT"/>
    <s v="18/9/GALFPC1573"/>
    <s v="Oui"/>
    <n v="1.6519823788546255"/>
    <n v="9080"/>
  </r>
  <r>
    <d v="2018-09-03T00:00:00"/>
    <s v="Frais taxi moto Bureau-UNOPS pour dépôt de documents"/>
    <s v="Transport"/>
    <s v="Legal"/>
    <n v="60000"/>
    <x v="7"/>
    <s v="WILDCAT"/>
    <s v="18/9/GALFPC1584"/>
    <s v="Oui"/>
    <n v="6.607929515418502"/>
    <n v="9080"/>
  </r>
  <r>
    <d v="2018-09-03T00:00:00"/>
    <s v="Frais taxi moto Bureau-Interpol pour requiperarer la requisition de numéro trafiquant"/>
    <s v="Transport"/>
    <s v="Legal"/>
    <n v="70000"/>
    <x v="8"/>
    <s v="WILDCAT"/>
    <s v="18/9/GALFPC1577"/>
    <s v="Oui"/>
    <n v="7.7092511013215859"/>
    <n v="9080"/>
  </r>
  <r>
    <d v="2018-09-03T00:00:00"/>
    <s v="Frais de requisition numéro trafiquant"/>
    <s v="Services"/>
    <s v="Legal"/>
    <n v="180000"/>
    <x v="8"/>
    <s v="WILDCAT"/>
    <s v="18/9/GALFPC1578"/>
    <s v="Oui"/>
    <n v="19.823788546255507"/>
    <n v="9080"/>
  </r>
  <r>
    <d v="2018-09-03T00:00:00"/>
    <s v="Transport maison- bureau"/>
    <s v="Transport"/>
    <s v="Investigations"/>
    <n v="27000"/>
    <x v="1"/>
    <s v="WILDCAT"/>
    <s v="18/9/GALFPC1587"/>
    <s v="Oui"/>
    <n v="2.9735682819383258"/>
    <n v="9080"/>
  </r>
  <r>
    <d v="2018-09-03T00:00:00"/>
    <s v="Transfert de crédit Areeba pour appel enquête"/>
    <s v="Telephone"/>
    <s v="Investigations"/>
    <n v="10000"/>
    <x v="1"/>
    <s v="WILDCAT"/>
    <s v="18/9/GALFPC1579"/>
    <s v="Oui"/>
    <n v="1.1013215859030836"/>
    <n v="9080"/>
  </r>
  <r>
    <d v="2018-09-03T00:00:00"/>
    <s v="Transport hotel-gare routiere"/>
    <s v="Transport"/>
    <s v="Investigations"/>
    <n v="5000"/>
    <x v="2"/>
    <s v="WILDCAT"/>
    <s v="18/8/GALFPC1544R18"/>
    <s v="Oui"/>
    <n v="0.5506607929515418"/>
    <n v="9080"/>
  </r>
  <r>
    <d v="2018-09-03T00:00:00"/>
    <s v="Transport kankan-kereouané"/>
    <s v="Transport"/>
    <s v="Investigations"/>
    <n v="150000"/>
    <x v="2"/>
    <s v="WILDCAT"/>
    <s v="18/9/GALFPC1574TV"/>
    <s v="Oui"/>
    <n v="16.519823788546255"/>
    <n v="9080"/>
  </r>
  <r>
    <d v="2018-09-03T00:00:00"/>
    <s v="Transpot bat-dala-kereouané"/>
    <s v="Transport"/>
    <s v="Investigations"/>
    <n v="50000"/>
    <x v="2"/>
    <s v="WILDCAT"/>
    <s v="18/9/GALFPC1574R20"/>
    <s v="Oui"/>
    <n v="5.5066079295154182"/>
    <n v="9080"/>
  </r>
  <r>
    <d v="2018-09-03T00:00:00"/>
    <s v="food allowance"/>
    <s v="Travel subsistence"/>
    <s v="Investigations"/>
    <n v="80000"/>
    <x v="2"/>
    <s v="WILDCAT"/>
    <s v="18/9/GALFPC1574R27"/>
    <s v="Oui"/>
    <n v="8.8105726872246688"/>
    <n v="9080"/>
  </r>
  <r>
    <d v="2018-09-03T00:00:00"/>
    <s v="Transport gare routiere-hotel"/>
    <s v="Transport"/>
    <s v="Investigations"/>
    <n v="5000"/>
    <x v="2"/>
    <s v="WILDCAT"/>
    <s v="18/9/GALFPC1574R21"/>
    <s v="Oui"/>
    <n v="0.5506607929515418"/>
    <n v="9080"/>
  </r>
  <r>
    <d v="2018-09-03T00:00:00"/>
    <s v="Frais d'Hotel (1) nuit"/>
    <s v="Travel subsistence"/>
    <s v="Investigations"/>
    <n v="300000"/>
    <x v="2"/>
    <s v="WILDCAT"/>
    <s v="18/9/GALFPC1589F00670"/>
    <s v="Oui"/>
    <n v="33.039647577092509"/>
    <n v="9080"/>
  </r>
  <r>
    <d v="2018-09-03T00:00:00"/>
    <s v="Transport  maison-bureau, aller et retour"/>
    <s v="Transport"/>
    <s v="Investigations"/>
    <n v="17000"/>
    <x v="3"/>
    <s v="WILDCAT"/>
    <s v="18/9/GALFPC1586"/>
    <s v="Oui"/>
    <n v="1.8722466960352422"/>
    <n v="9080"/>
  </r>
  <r>
    <d v="2018-09-03T00:00:00"/>
    <s v="Taxi bureau-maison"/>
    <s v="Transport"/>
    <s v="Legal"/>
    <n v="10000"/>
    <x v="6"/>
    <s v="WILDCAT"/>
    <s v="18/9/GALF"/>
    <s v="Oui"/>
    <n v="1.1013215859030836"/>
    <n v="9080"/>
  </r>
  <r>
    <d v="2018-09-03T00:00:00"/>
    <s v="Frais de fonctionnement Maïmouna Baldé"/>
    <s v="Transport"/>
    <s v="Office"/>
    <n v="70000"/>
    <x v="4"/>
    <s v="WILDCAT"/>
    <s v="18/9/GALFPC1581"/>
    <s v="Oui"/>
    <n v="7.7092511013215859"/>
    <n v="9080"/>
  </r>
  <r>
    <d v="2018-09-03T00:00:00"/>
    <s v="Achat  de nourritures d'un pélican et (4) perroquets"/>
    <s v="Office Materials"/>
    <s v="Office"/>
    <n v="475000"/>
    <x v="4"/>
    <s v="WILDCAT"/>
    <s v="18/9/GALFPC1585"/>
    <s v="Oui"/>
    <n v="52.312775330396477"/>
    <n v="9080"/>
  </r>
  <r>
    <d v="2018-09-03T00:00:00"/>
    <s v="Transport Maison-Bureau AR"/>
    <s v="Transport"/>
    <s v="Investigations"/>
    <n v="17000"/>
    <x v="5"/>
    <s v="WILDCAT"/>
    <s v="18/9/GALFPC1588"/>
    <s v="Oui"/>
    <n v="1.8722466960352422"/>
    <n v="9080"/>
  </r>
  <r>
    <d v="2018-09-03T00:00:00"/>
    <s v="Transport Bureau-en ville AR pour achat des de chronos et  carnet de réçu "/>
    <s v="Transport"/>
    <s v="Investigations"/>
    <n v="70000"/>
    <x v="5"/>
    <s v="WILDCAT"/>
    <s v="18/9/GALFPC1583"/>
    <s v="Oui"/>
    <n v="7.7092511013215859"/>
    <n v="9080"/>
  </r>
  <r>
    <d v="2018-09-03T00:00:00"/>
    <s v="Frais de carburant (10) litres pour colonnel SOW  pour la participation à la réunion cas abattage d'un lion"/>
    <s v="Transport"/>
    <s v="Management"/>
    <n v="100000"/>
    <x v="9"/>
    <s v="WILDCAT"/>
    <s v="18/9/GALFPC1580"/>
    <s v="Oui"/>
    <n v="11.013215859030836"/>
    <n v="9080"/>
  </r>
  <r>
    <d v="2018-09-03T00:00:00"/>
    <s v="Achat de (40) litres d'essence pour véh. Perso. Transport maison-bureau de Mr Barry"/>
    <s v="Transport"/>
    <s v="Management"/>
    <n v="400000"/>
    <x v="9"/>
    <s v="WILDCAT"/>
    <s v="18/9/GALFPC1582"/>
    <s v="Oui"/>
    <n v="44.052863436123346"/>
    <n v="9080"/>
  </r>
  <r>
    <d v="2018-09-04T00:00:00"/>
    <s v="Transport Baldé pour faire un dépôt/orange money au Greff de Kankan"/>
    <s v="Transport"/>
    <s v="Legal"/>
    <n v="6000"/>
    <x v="7"/>
    <s v="WILDCAT"/>
    <s v="18/9/GALFPC1595"/>
    <s v="Oui"/>
    <n v="0.66079295154185025"/>
    <n v="9080"/>
  </r>
  <r>
    <d v="2018-09-04T00:00:00"/>
    <s v="Frais d'expédition du jugement Cas peau de panthère à Kankan"/>
    <s v="Services"/>
    <s v="Legal"/>
    <n v="200000"/>
    <x v="7"/>
    <s v="WILDCAT"/>
    <s v="18/9/GALFPC1596"/>
    <s v="Oui"/>
    <n v="22.026431718061673"/>
    <n v="9080"/>
  </r>
  <r>
    <d v="2018-09-04T00:00:00"/>
    <s v="Frais de deplacement  taxi ville  A/R de Charlotte pour les courses de GALF"/>
    <s v="Transport"/>
    <s v="Management"/>
    <n v="120000"/>
    <x v="10"/>
    <s v="WILDCAT"/>
    <s v="18/9/GALFPC1594"/>
    <s v="Oui"/>
    <n v="13.215859030837004"/>
    <n v="9080"/>
  </r>
  <r>
    <d v="2018-09-04T00:00:00"/>
    <s v="Facture 04091801 Frais prolongation billet d'avion Dakar-Conakry-Dakar"/>
    <s v="Flight"/>
    <s v="Management"/>
    <n v="844928"/>
    <x v="10"/>
    <s v="WILDCAT"/>
    <s v="18/9/GALFPC1606"/>
    <s v="Oui"/>
    <n v="93.053744493392074"/>
    <n v="9080"/>
  </r>
  <r>
    <d v="2018-09-04T00:00:00"/>
    <s v="Taxi bureau-maison"/>
    <s v="Transport"/>
    <s v="Investigations"/>
    <n v="19000"/>
    <x v="0"/>
    <s v="WILDCAT"/>
    <s v="18/9/GALF"/>
    <s v="Oui"/>
    <n v="2.0925110132158591"/>
    <n v="9080"/>
  </r>
  <r>
    <d v="2018-09-04T00:00:00"/>
    <s v="Taxi bureau  belle-vue, coleah"/>
    <s v="Transport"/>
    <s v="Investigations"/>
    <n v="28000"/>
    <x v="0"/>
    <s v="WILDCAT"/>
    <s v="18/9/GALFPC1593"/>
    <s v="Oui"/>
    <n v="3.0837004405286343"/>
    <n v="9080"/>
  </r>
  <r>
    <d v="2018-09-04T00:00:00"/>
    <s v="Transport maison- bureau"/>
    <s v="Transport"/>
    <s v="Investigations"/>
    <n v="27000"/>
    <x v="1"/>
    <s v="WILDCAT"/>
    <s v="18/9/GALFPC1587"/>
    <s v="Oui"/>
    <n v="2.9735682819383258"/>
    <n v="9080"/>
  </r>
  <r>
    <d v="2018-09-04T00:00:00"/>
    <s v="Transport hotel-gare routiere"/>
    <s v="Transport"/>
    <s v="Investigations"/>
    <n v="5000"/>
    <x v="2"/>
    <s v="WILDCAT"/>
    <s v="18/9/GALFPC1574R22"/>
    <s v="Oui"/>
    <n v="0.5506607929515418"/>
    <n v="9080"/>
  </r>
  <r>
    <d v="2018-09-04T00:00:00"/>
    <s v="Transport kereouané-Morybadogou (Aller-retour)"/>
    <s v="Transport"/>
    <s v="Investigations"/>
    <n v="360000"/>
    <x v="2"/>
    <s v="WILDCAT"/>
    <s v="18/9/GALFPC1574R23"/>
    <s v="Oui"/>
    <n v="39.647577092511014"/>
    <n v="9080"/>
  </r>
  <r>
    <d v="2018-09-04T00:00:00"/>
    <s v="food allowance"/>
    <s v="Travel subsistence"/>
    <s v="Investigations"/>
    <n v="80000"/>
    <x v="2"/>
    <s v="WILDCAT"/>
    <s v="18/9/GALFPC1574R24"/>
    <s v="Oui"/>
    <n v="8.8105726872246688"/>
    <n v="9080"/>
  </r>
  <r>
    <d v="2018-09-04T00:00:00"/>
    <s v="Frais d'Hotel (1) nuit"/>
    <s v="Travel subsistence"/>
    <s v="Investigations"/>
    <n v="300000"/>
    <x v="2"/>
    <s v="WILDCAT"/>
    <s v="18/9/GALFPC1589F00670"/>
    <s v="Oui"/>
    <n v="33.039647577092509"/>
    <n v="9080"/>
  </r>
  <r>
    <d v="2018-09-04T00:00:00"/>
    <s v="Trust building "/>
    <s v="Trust building "/>
    <s v="Investigations"/>
    <n v="100000"/>
    <x v="2"/>
    <s v="WILDCAT"/>
    <s v="18/9/GALFPC1589"/>
    <s v="Oui"/>
    <n v="11.013215859030836"/>
    <n v="9080"/>
  </r>
  <r>
    <d v="2018-09-04T00:00:00"/>
    <s v="Transport Gare routiere-hotel"/>
    <s v="Transport"/>
    <s v="Investigations"/>
    <n v="5000"/>
    <x v="2"/>
    <s v="WILDCAT"/>
    <s v="18/9/GALFPC1574R40"/>
    <s v="Oui"/>
    <n v="0.5506607929515418"/>
    <n v="9080"/>
  </r>
  <r>
    <d v="2018-09-04T00:00:00"/>
    <s v="Transpor maison-bureau, aller et retour"/>
    <s v="Transport"/>
    <s v="Investigations"/>
    <n v="17000"/>
    <x v="3"/>
    <s v="WILDCAT"/>
    <s v="18/9/GALFPC1586"/>
    <s v="Oui"/>
    <n v="1.8722466960352422"/>
    <n v="9080"/>
  </r>
  <r>
    <d v="2018-09-04T00:00:00"/>
    <s v="Taxi bureau-maison"/>
    <s v="Transport"/>
    <s v="Legal"/>
    <n v="10000"/>
    <x v="6"/>
    <s v="WILDCAT"/>
    <s v="18/9/GALF"/>
    <s v="Oui"/>
    <n v="1.1013215859030836"/>
    <n v="9080"/>
  </r>
  <r>
    <d v="2018-09-04T00:00:00"/>
    <s v="Frais de dépôt/orange money) à E39 en enquête à l'interieur"/>
    <s v="Transfert Fees"/>
    <s v="Office"/>
    <n v="46000"/>
    <x v="4"/>
    <s v="WILDCAT"/>
    <s v="18/9/GALFPC1591"/>
    <s v="Oui"/>
    <n v="5.0660792951541849"/>
    <n v="9080"/>
  </r>
  <r>
    <d v="2018-09-04T00:00:00"/>
    <s v="Achat de (10) paquets d'eau minérale pour le bureau"/>
    <s v="Transport"/>
    <s v="Office"/>
    <n v="70000"/>
    <x v="4"/>
    <s v="WILDCAT"/>
    <s v="18/9/GALFPC1592"/>
    <s v="Oui"/>
    <n v="7.7092511013215859"/>
    <n v="9080"/>
  </r>
  <r>
    <d v="2018-09-04T00:00:00"/>
    <s v="Frais de depôt/orange money au Greff de kankan pour les frais de jugement du cas peau de panthère kankan"/>
    <s v="Transfert Fees"/>
    <s v="Office"/>
    <n v="8000"/>
    <x v="4"/>
    <s v="WILDCAT"/>
    <s v="18/9/GALFPC1597"/>
    <s v="Oui"/>
    <n v="0.88105726872246692"/>
    <n v="9080"/>
  </r>
  <r>
    <d v="2018-09-04T00:00:00"/>
    <s v="R002 PME-UJAD paiement frais poubelle Août  pour la ramassage des ordures du bureau "/>
    <s v="Services"/>
    <s v="Office"/>
    <n v="75000"/>
    <x v="4"/>
    <s v="WILDCAT"/>
    <s v="18/9/GALFPC1600"/>
    <s v="Oui"/>
    <n v="8.2599118942731273"/>
    <n v="9080"/>
  </r>
  <r>
    <d v="2018-09-04T00:00:00"/>
    <s v="Facture 0018428 HOTIMEX achatd' une cartouche d'encre noir, (03) chronos, paquet de reçu, paquet d'agrefe et paquet de bic"/>
    <s v="Office Materials"/>
    <s v="Office"/>
    <n v="611000"/>
    <x v="4"/>
    <s v="WILDCAT"/>
    <s v="18/9/GALFPC1601"/>
    <s v="Oui"/>
    <n v="67.290748898678416"/>
    <n v="9080"/>
  </r>
  <r>
    <d v="2018-09-04T00:00:00"/>
    <s v="Frais de dépôt/orange money du prix de prolongation du billete d'avion de Charlotte"/>
    <s v="Transfert Fees"/>
    <s v="Office"/>
    <n v="20000"/>
    <x v="4"/>
    <s v="WILDCAT"/>
    <s v="18/9/GALFPC1604"/>
    <s v="Oui"/>
    <n v="2.2026431718061672"/>
    <n v="9080"/>
  </r>
  <r>
    <d v="2018-09-04T00:00:00"/>
    <s v="Taxi maison_bureau(AR)"/>
    <s v="Transport"/>
    <s v="Media"/>
    <n v="11000"/>
    <x v="11"/>
    <s v="WILDCAT"/>
    <s v="18/9/GALF"/>
    <s v="Oui"/>
    <n v="1.2114537444933922"/>
    <n v="9080"/>
  </r>
  <r>
    <d v="2018-09-04T00:00:00"/>
    <s v="Taxi maison en ville-bureau pour récuperation de journaux "/>
    <s v="Transport"/>
    <s v="Media"/>
    <n v="70000"/>
    <x v="11"/>
    <s v="WILDCAT"/>
    <s v="18/9/GALFPC1598"/>
    <s v="Oui"/>
    <n v="7.7092511013215859"/>
    <n v="9080"/>
  </r>
  <r>
    <d v="2018-09-04T00:00:00"/>
    <s v="Transport Maison-bureau AR"/>
    <s v="Transport"/>
    <s v="Investigations"/>
    <n v="17000"/>
    <x v="5"/>
    <s v="WILDCAT"/>
    <s v="18/9/GALFPC1588"/>
    <s v="Oui"/>
    <n v="1.8722466960352422"/>
    <n v="9080"/>
  </r>
  <r>
    <d v="2018-09-04T00:00:00"/>
    <s v="Transport Pour faire un dépôt orange Money à E39"/>
    <s v="Transport"/>
    <s v="Investigations"/>
    <n v="6000"/>
    <x v="5"/>
    <s v="WILDCAT"/>
    <s v="18/9/GALFPC1590"/>
    <s v="Oui"/>
    <n v="0.66079295154185025"/>
    <n v="9080"/>
  </r>
  <r>
    <d v="2018-09-04T00:00:00"/>
    <s v="Transport du bureau à la banque pour un retrait AR"/>
    <s v="Transport"/>
    <s v="Investigations"/>
    <n v="40000"/>
    <x v="5"/>
    <s v="WILDCAT"/>
    <s v="18/9/GALFPC1603"/>
    <s v="Oui"/>
    <n v="4.4052863436123344"/>
    <n v="9080"/>
  </r>
  <r>
    <d v="2018-09-04T00:00:00"/>
    <s v="Transport pour le dépôt Orange Money pour le billet de charlotte"/>
    <s v="Transport"/>
    <s v="Investigations"/>
    <n v="6000"/>
    <x v="5"/>
    <s v="WILDCAT"/>
    <s v="18/9/GALFPC1605"/>
    <s v="Oui"/>
    <n v="0.66079295154185025"/>
    <n v="9080"/>
  </r>
  <r>
    <d v="2018-09-05T00:00:00"/>
    <s v="Taxi bureau-maison"/>
    <s v="Transport"/>
    <s v="Investigations"/>
    <n v="19000"/>
    <x v="0"/>
    <s v="WILDCAT"/>
    <s v="18/9/GALFPC1608"/>
    <s v="Oui"/>
    <n v="2.0925110132158591"/>
    <n v="9080"/>
  </r>
  <r>
    <d v="2018-09-05T00:00:00"/>
    <s v="Taxi bureau coleah ,km36"/>
    <s v="Transport"/>
    <s v="Investigations"/>
    <n v="44000"/>
    <x v="0"/>
    <s v="WILDCAT"/>
    <s v="18/9/GALFPC1609"/>
    <s v="Oui"/>
    <n v="4.8458149779735686"/>
    <n v="9080"/>
  </r>
  <r>
    <d v="2018-09-05T00:00:00"/>
    <s v="Transport maison- bureau"/>
    <s v="Transport"/>
    <s v="Investigations"/>
    <n v="27000"/>
    <x v="1"/>
    <s v="WILDCAT"/>
    <s v="18/9/GALFPC1587"/>
    <s v="Oui"/>
    <n v="2.9735682819383258"/>
    <n v="9080"/>
  </r>
  <r>
    <d v="2018-09-05T00:00:00"/>
    <s v="food allowance"/>
    <s v="Travel subsistence"/>
    <s v="Investigations"/>
    <n v="80000"/>
    <x v="2"/>
    <s v="WILDCAT"/>
    <s v="18/9/GALFPC1589R28"/>
    <s v="Oui"/>
    <n v="8.8105726872246688"/>
    <n v="9080"/>
  </r>
  <r>
    <d v="2018-09-05T00:00:00"/>
    <s v="Frais d'Hotel (1) nuit"/>
    <s v="Travel subsistence"/>
    <s v="Investigations"/>
    <n v="300000"/>
    <x v="2"/>
    <s v="WILDCAT"/>
    <s v="18/9/GALFPC1589F00670"/>
    <s v="Oui"/>
    <n v="33.039647577092509"/>
    <n v="9080"/>
  </r>
  <r>
    <d v="2018-09-05T00:00:00"/>
    <s v="Transpor maison-bureau, aller et retour"/>
    <s v="Transport"/>
    <s v="Investigations"/>
    <n v="17000"/>
    <x v="3"/>
    <s v="WILDCAT"/>
    <s v="18/9/GALFPC1586"/>
    <s v="Oui"/>
    <n v="1.8722466960352422"/>
    <n v="9080"/>
  </r>
  <r>
    <d v="2018-09-05T00:00:00"/>
    <s v="Transport Sessou bureau-eaux et Forêts pour la saisie de (2) perroquets"/>
    <s v="Transport"/>
    <s v="Legal"/>
    <n v="60000"/>
    <x v="6"/>
    <s v="WILDCAT"/>
    <s v="18/9/GALFPC1610"/>
    <s v="Oui"/>
    <n v="6.607929515418502"/>
    <n v="9080"/>
  </r>
  <r>
    <d v="2018-09-05T00:00:00"/>
    <s v="Taxi bureau-maison"/>
    <s v="Transport"/>
    <s v="Legal"/>
    <n v="10000"/>
    <x v="6"/>
    <s v="WILDCAT"/>
    <s v="18/9/GALF"/>
    <s v="Oui"/>
    <n v="1.1013215859030836"/>
    <n v="9080"/>
  </r>
  <r>
    <d v="2018-09-05T00:00:00"/>
    <s v="Paiement  bonus agent pour suivi saisie perroquets"/>
    <s v="Bonus"/>
    <s v="Legal"/>
    <n v="100000"/>
    <x v="6"/>
    <s v="WILDCAT"/>
    <s v="18/9/GALFPC1612"/>
    <s v="Oui"/>
    <n v="11.013215859030836"/>
    <n v="9080"/>
  </r>
  <r>
    <d v="2018-09-05T00:00:00"/>
    <s v="Transport  pour le paiement des Bonus média de la Presse écrites"/>
    <s v="Transport"/>
    <s v="Media"/>
    <n v="60000"/>
    <x v="11"/>
    <s v="WILDCAT"/>
    <s v="18/9/GALFPC1613"/>
    <s v="Oui"/>
    <n v="6.607929515418502"/>
    <n v="9080"/>
  </r>
  <r>
    <d v="2018-09-05T00:00:00"/>
    <s v="Frais de transport de la Maison-Cosa AR et Le Frais de retrait Orange Money à Sessou."/>
    <s v="Transport"/>
    <s v="Investigations"/>
    <n v="18000"/>
    <x v="5"/>
    <s v="WILDCAT"/>
    <s v="18/9/GALFPC1614"/>
    <s v="Oui"/>
    <n v="1.9823788546255507"/>
    <n v="9080"/>
  </r>
  <r>
    <d v="2018-09-05T00:00:00"/>
    <s v="Transport Maison-Bureau AR"/>
    <s v="Transport"/>
    <s v="Investigations"/>
    <n v="17000"/>
    <x v="5"/>
    <s v="WILDCAT"/>
    <s v="18/9/GALFPC1588"/>
    <s v="Oui"/>
    <n v="1.8722466960352422"/>
    <n v="9080"/>
  </r>
  <r>
    <d v="2018-09-06T00:00:00"/>
    <s v="Complement Food allowance Charlotte HOUPLINE"/>
    <s v="Travel subsistence"/>
    <s v="Management"/>
    <n v="800000"/>
    <x v="10"/>
    <s v="WILDCAT"/>
    <s v="18/9/GALFPC1619"/>
    <s v="Oui"/>
    <n v="88.105726872246692"/>
    <n v="9080"/>
  </r>
  <r>
    <d v="2018-09-06T00:00:00"/>
    <s v="Taxi bureau-maison"/>
    <s v="Transport"/>
    <s v="Investigations"/>
    <n v="19000"/>
    <x v="0"/>
    <s v="WILDCAT"/>
    <s v="18/9/GALFPC1608"/>
    <s v="Oui"/>
    <n v="2.0925110132158591"/>
    <n v="9080"/>
  </r>
  <r>
    <d v="2018-09-06T00:00:00"/>
    <s v="Facture 06 Mamadou Lamarana Bah et Frères achat d'un téléphone Samsung J2"/>
    <s v="Equipement"/>
    <s v="Investigations"/>
    <n v="895000"/>
    <x v="0"/>
    <s v="WILDCAT"/>
    <s v="18/9/GALFPC1617"/>
    <s v="Oui"/>
    <n v="98.568281938325995"/>
    <n v="9080"/>
  </r>
  <r>
    <d v="2018-09-06T00:00:00"/>
    <s v="Transport E19 bureau-Kipé pour achat d'un téléphone"/>
    <s v="Transport"/>
    <s v="Investigations"/>
    <n v="10000"/>
    <x v="0"/>
    <s v="WILDCAT"/>
    <s v="18/9/GALFPC1620"/>
    <s v="Oui"/>
    <n v="1.1013215859030836"/>
    <n v="9080"/>
  </r>
  <r>
    <d v="2018-09-06T00:00:00"/>
    <s v="Transport maison- bureau"/>
    <s v="Transport"/>
    <s v="Investigations"/>
    <n v="27000"/>
    <x v="1"/>
    <s v="WILDCAT"/>
    <s v="18/9/GALFPC1587"/>
    <s v="Oui"/>
    <n v="2.9735682819383258"/>
    <n v="9080"/>
  </r>
  <r>
    <d v="2018-09-06T00:00:00"/>
    <s v="Achat d'un téléphone pour enquête"/>
    <s v="Equipement"/>
    <s v="Investigations"/>
    <n v="140000"/>
    <x v="1"/>
    <s v="WILDCAT"/>
    <s v="18/9/GALFPC1624"/>
    <s v="Oui"/>
    <n v="15.418502202643172"/>
    <n v="9080"/>
  </r>
  <r>
    <d v="2018-09-06T00:00:00"/>
    <s v="Food allowance"/>
    <s v="Travel subsistence"/>
    <s v="Investigations"/>
    <n v="80000"/>
    <x v="2"/>
    <s v="WILDCAT"/>
    <s v="18/9/GALFPC1589R29"/>
    <s v="Oui"/>
    <n v="8.8105726872246688"/>
    <n v="9080"/>
  </r>
  <r>
    <d v="2018-09-06T00:00:00"/>
    <s v="Frais d'Hotel (1) nuit"/>
    <s v="Travel subsistence"/>
    <s v="Investigations"/>
    <n v="300000"/>
    <x v="2"/>
    <s v="WILDCAT"/>
    <s v="18/9/GALFPC1589F00670"/>
    <s v="Oui"/>
    <n v="33.039647577092509"/>
    <n v="9080"/>
  </r>
  <r>
    <d v="2018-09-06T00:00:00"/>
    <s v="Transport kereouané-kousankoro (aller-retour)"/>
    <s v="Transport"/>
    <s v="Investigations"/>
    <n v="300000"/>
    <x v="2"/>
    <s v="WILDCAT"/>
    <s v="18/9/GALFPC1589R31"/>
    <s v="Oui"/>
    <n v="33.039647577092509"/>
    <n v="9080"/>
  </r>
  <r>
    <d v="2018-09-06T00:00:00"/>
    <s v=" Transport"/>
    <s v="Transport"/>
    <s v="Investigations"/>
    <n v="10000"/>
    <x v="2"/>
    <s v="WILDCAT"/>
    <s v="18/9/GALFPC1589R30"/>
    <s v="Oui"/>
    <n v="1.1013215859030836"/>
    <n v="9080"/>
  </r>
  <r>
    <d v="2018-09-06T00:00:00"/>
    <s v="Transpor maison-bureau, aller et retour"/>
    <s v="Transport"/>
    <s v="Investigations"/>
    <n v="17000"/>
    <x v="3"/>
    <s v="WILDCAT"/>
    <s v="18/9/GALFPC1586"/>
    <s v="Oui"/>
    <n v="1.8722466960352422"/>
    <n v="9080"/>
  </r>
  <r>
    <d v="2018-09-06T00:00:00"/>
    <s v="Taxi bureau-maison"/>
    <s v="Transport"/>
    <s v="Legal"/>
    <n v="10000"/>
    <x v="6"/>
    <s v="WILDCAT"/>
    <s v="18/9/GALF"/>
    <s v="Oui"/>
    <n v="1.1013215859030836"/>
    <n v="9080"/>
  </r>
  <r>
    <d v="2018-09-06T00:00:00"/>
    <s v="Taxi moto bureau-Eaux et Forets pour paiement bonus agent pour saisie perroquets youyou"/>
    <s v="Transport"/>
    <s v="Legal"/>
    <n v="60000"/>
    <x v="6"/>
    <s v="WILDCAT"/>
    <s v="18/9/GALFPC1610"/>
    <s v="Oui"/>
    <n v="6.607929515418502"/>
    <n v="9080"/>
  </r>
  <r>
    <d v="2018-09-06T00:00:00"/>
    <s v="Paiement  bonus agent pour suivi saisie perroquets youyou"/>
    <s v="Bonus"/>
    <s v="Legal"/>
    <n v="100000"/>
    <x v="6"/>
    <s v="WILDCAT"/>
    <s v="18/9/GALFPC1612"/>
    <s v="Oui"/>
    <n v="11.013215859030836"/>
    <n v="9080"/>
  </r>
  <r>
    <d v="2018-09-06T00:00:00"/>
    <s v="Frais de deplacement taxi ville bureau-Eaux et Forêts A/R pour la recupération de (2) pérroquets"/>
    <s v="Transport"/>
    <s v="Office"/>
    <n v="150000"/>
    <x v="4"/>
    <s v="WILDCAT"/>
    <s v="18/9/GALFPC1621"/>
    <s v="Oui"/>
    <n v="16.519823788546255"/>
    <n v="9080"/>
  </r>
  <r>
    <d v="2018-09-06T00:00:00"/>
    <s v="Paiement de bonus media au journal Le Standard cas verdict peau panthère labé"/>
    <s v="Bonus"/>
    <s v="Media"/>
    <n v="100000"/>
    <x v="11"/>
    <s v="WILDCAT"/>
    <s v="18/9/GALFPC1611R46"/>
    <s v="Oui"/>
    <n v="11.013215859030836"/>
    <n v="9080"/>
  </r>
  <r>
    <d v="2018-09-06T00:00:00"/>
    <s v="Paiement de bonus media au journal Le Renard cas adoption du nouveau code de faune par l'Assemblée Nationale Guinéenne"/>
    <s v="Bonus"/>
    <s v="Media"/>
    <n v="100000"/>
    <x v="11"/>
    <s v="WILDCAT"/>
    <s v="18/9/GALFPC1611R45"/>
    <s v="Oui"/>
    <n v="11.013215859030836"/>
    <n v="9080"/>
  </r>
  <r>
    <d v="2018-09-06T00:00:00"/>
    <s v="Paiement de bonus media au journal Affiches Guinéennes cas verdict peau panthère labé"/>
    <s v="Bonus"/>
    <s v="Media"/>
    <n v="100000"/>
    <x v="11"/>
    <s v="WILDCAT"/>
    <s v="18/9/GALFPC1611R44"/>
    <s v="Oui"/>
    <n v="11.013215859030836"/>
    <n v="9080"/>
  </r>
  <r>
    <d v="2018-09-06T00:00:00"/>
    <s v="Prix d'achat pour un paquet d'eau en bouteille"/>
    <m/>
    <s v="Investigations"/>
    <n v="35000"/>
    <x v="5"/>
    <s v="WILDCAT"/>
    <s v="18/9/GALFPC1615"/>
    <s v="Oui"/>
    <n v="3.8546255506607929"/>
    <n v="9080"/>
  </r>
  <r>
    <d v="2018-09-06T00:00:00"/>
    <s v="Transport Bureau-Kipé pour achat bouteille d'eau."/>
    <s v="Transport"/>
    <s v="Investigations"/>
    <n v="10000"/>
    <x v="5"/>
    <s v="WILDCAT"/>
    <s v="18/9/GALFPC1618"/>
    <s v="Oui"/>
    <n v="1.1013215859030836"/>
    <n v="9080"/>
  </r>
  <r>
    <d v="2018-09-06T00:00:00"/>
    <s v="Transport Maison-Bureau AR"/>
    <s v="Transport"/>
    <s v="Investigations"/>
    <n v="17000"/>
    <x v="5"/>
    <s v="WILDCAT"/>
    <s v="18/9/GALFPC1588"/>
    <s v="Oui"/>
    <n v="1.8722466960352422"/>
    <n v="9080"/>
  </r>
  <r>
    <d v="2018-09-06T00:00:00"/>
    <s v="Prime de transport  du point focal de la CITES pour la réunion contre l'abattage illegale ."/>
    <s v="Transport"/>
    <s v="Management"/>
    <n v="100000"/>
    <x v="9"/>
    <s v="WILDCAT"/>
    <s v="18/9/GALFPC1622"/>
    <s v="Oui"/>
    <n v="11.013215859030836"/>
    <n v="9080"/>
  </r>
  <r>
    <d v="2018-09-06T00:00:00"/>
    <s v="Prime de transport  du point focal de la Criminalité faunique  pour la réunion contre l'abattage illegale ."/>
    <s v="Transport"/>
    <s v="Management"/>
    <n v="100000"/>
    <x v="9"/>
    <s v="WILDCAT"/>
    <s v="18/9/GALFPC1623"/>
    <s v="Oui"/>
    <n v="11.013215859030836"/>
    <n v="9080"/>
  </r>
  <r>
    <d v="2018-09-06T00:00:00"/>
    <s v="Achat de (10) d'essence pour aller parciper à la réunion aux eaux et Forêts"/>
    <s v="Transport"/>
    <s v="Management"/>
    <n v="100000"/>
    <x v="9"/>
    <s v="WILDCAT"/>
    <s v="18/9/GALFPC1625"/>
    <s v="Oui"/>
    <n v="11.013215859030836"/>
    <n v="9080"/>
  </r>
  <r>
    <d v="2018-09-07T00:00:00"/>
    <s v="Frais de fonctionnement Castro pour la semaine"/>
    <s v="Transport"/>
    <s v="Legal"/>
    <n v="150000"/>
    <x v="8"/>
    <s v="WILDCAT"/>
    <s v="18/9/GALFPC1629"/>
    <s v="Oui"/>
    <n v="16.519823788546255"/>
    <n v="9080"/>
  </r>
  <r>
    <d v="2018-09-07T00:00:00"/>
    <s v="Frais de deplacement  taxi ville  A/R de Charlotte  et  Saïdou pour les courses de GALF"/>
    <s v="Transport"/>
    <s v="Management"/>
    <n v="100000"/>
    <x v="10"/>
    <s v="WILDCAT"/>
    <s v="18/9/GALFPC1626R43"/>
    <s v="Oui"/>
    <n v="11.013215859030836"/>
    <n v="9080"/>
  </r>
  <r>
    <d v="2018-09-07T00:00:00"/>
    <s v="Taxi bureau-maison"/>
    <s v="Transport"/>
    <s v="Investigations"/>
    <n v="19000"/>
    <x v="0"/>
    <s v="WILDCAT"/>
    <s v="18/9/GALFPC1639"/>
    <s v="Oui"/>
    <n v="2.0925110132158591"/>
    <n v="9080"/>
  </r>
  <r>
    <d v="2018-09-07T00:00:00"/>
    <s v="Transport maison- bureau"/>
    <s v="Transport"/>
    <s v="Investigations"/>
    <n v="27000"/>
    <x v="1"/>
    <s v="WILDCAT"/>
    <s v="18/9/GALFPC1587"/>
    <s v="Oui"/>
    <n v="2.9735682819383258"/>
    <n v="9080"/>
  </r>
  <r>
    <d v="2018-09-07T00:00:00"/>
    <s v="Food allowance"/>
    <s v="Travel subsistence"/>
    <s v="Investigations"/>
    <n v="80000"/>
    <x v="2"/>
    <s v="WILDCAT"/>
    <s v="18/9/GALFPC1589R33"/>
    <s v="Oui"/>
    <n v="8.8105726872246688"/>
    <n v="9080"/>
  </r>
  <r>
    <d v="2018-09-07T00:00:00"/>
    <s v="Frais d'Hotel (1) nuit"/>
    <s v="Travel subsistence"/>
    <s v="Investigations"/>
    <n v="300000"/>
    <x v="2"/>
    <s v="WILDCAT"/>
    <s v="18/9/GALFPC1589F00670"/>
    <s v="Oui"/>
    <n v="33.039647577092509"/>
    <n v="9080"/>
  </r>
  <r>
    <d v="2018-09-07T00:00:00"/>
    <s v="Transport kereouané-kankan"/>
    <s v="Transport"/>
    <s v="Investigations"/>
    <n v="150000"/>
    <x v="2"/>
    <s v="WILDCAT"/>
    <s v="18/9/GALFPC1589TV"/>
    <s v="Oui"/>
    <n v="16.519823788546255"/>
    <n v="9080"/>
  </r>
  <r>
    <d v="2018-09-07T00:00:00"/>
    <s v="Transport gare routiere-hotel"/>
    <s v="Transport"/>
    <s v="Investigations"/>
    <n v="5000"/>
    <x v="2"/>
    <s v="WILDCAT"/>
    <s v="18/9/GALFPC1589R35"/>
    <s v="Oui"/>
    <n v="0.5506607929515418"/>
    <n v="9080"/>
  </r>
  <r>
    <d v="2018-09-07T00:00:00"/>
    <s v="Frais d'Hotel (1) nuit"/>
    <s v="Travel subsistence"/>
    <s v="Investigations"/>
    <n v="300000"/>
    <x v="2"/>
    <s v="WILDCAT"/>
    <s v="18/9/GALFPC1589F00670"/>
    <s v="Oui"/>
    <n v="33.039647577092509"/>
    <n v="9080"/>
  </r>
  <r>
    <d v="2018-09-07T00:00:00"/>
    <s v="Transport Traversé le fleuve"/>
    <s v="Transport"/>
    <s v="Investigations"/>
    <n v="5000"/>
    <x v="2"/>
    <s v="WILDCAT"/>
    <s v="18/9/GALFPC1589R34"/>
    <s v="Oui"/>
    <n v="0.5506607929515418"/>
    <n v="9080"/>
  </r>
  <r>
    <d v="2018-09-07T00:00:00"/>
    <s v="Transpor maison-bureau, aller et retour"/>
    <s v="Transport"/>
    <s v="Investigations"/>
    <n v="17000"/>
    <x v="3"/>
    <s v="WILDCAT"/>
    <s v="18/9/GALFPC1586"/>
    <s v="Oui"/>
    <n v="1.8722466960352422"/>
    <n v="9080"/>
  </r>
  <r>
    <d v="2018-09-07T00:00:00"/>
    <s v="Taxi bureau-maison"/>
    <s v="Transport"/>
    <s v="Legal"/>
    <n v="10000"/>
    <x v="6"/>
    <s v="WILDCAT"/>
    <s v="18/9/GALFPC1628"/>
    <s v="Oui"/>
    <n v="1.1013215859030836"/>
    <n v="9080"/>
  </r>
  <r>
    <d v="2018-09-07T00:00:00"/>
    <s v="Frais de fontionnement Maïmouna Baldé pour la semaine"/>
    <s v="Transport"/>
    <s v="Office"/>
    <n v="70000"/>
    <x v="4"/>
    <s v="WILDCAT"/>
    <s v="18/9/GALFPC1627"/>
    <s v="Oui"/>
    <n v="7.7092511013215859"/>
    <n v="9080"/>
  </r>
  <r>
    <d v="2018-09-07T00:00:00"/>
    <s v="Taxi maison-bureau"/>
    <s v="Transport"/>
    <s v="Media"/>
    <n v="11000"/>
    <x v="11"/>
    <s v="WILDCAT"/>
    <s v="18/9/GALF"/>
    <s v="Oui"/>
    <n v="1.2114537444933922"/>
    <n v="9080"/>
  </r>
  <r>
    <d v="2018-09-07T00:00:00"/>
    <s v="Transport Maison-Bureau AR"/>
    <s v="Transport"/>
    <s v="Investigations"/>
    <n v="17000"/>
    <x v="5"/>
    <s v="WILDCAT"/>
    <s v="18/9/GALFPC1588"/>
    <s v="Oui"/>
    <n v="1.8722466960352422"/>
    <n v="9080"/>
  </r>
  <r>
    <d v="2018-09-08T00:00:00"/>
    <s v="Food allowance"/>
    <s v="Travel subsistence"/>
    <s v="Investigations"/>
    <n v="80000"/>
    <x v="2"/>
    <s v="WILDCAT"/>
    <s v="18/9/GALFPC1589R36"/>
    <s v="Oui"/>
    <n v="8.8105726872246688"/>
    <n v="9080"/>
  </r>
  <r>
    <d v="2018-09-08T00:00:00"/>
    <s v="Transport hotel-gare routiere"/>
    <s v="Transport"/>
    <s v="Investigations"/>
    <n v="5000"/>
    <x v="2"/>
    <s v="WILDCAT"/>
    <s v="18/9/GALFPC1589R37"/>
    <s v="Oui"/>
    <n v="0.5506607929515418"/>
    <n v="9080"/>
  </r>
  <r>
    <d v="2018-09-08T00:00:00"/>
    <s v="Transport kankan-conakry"/>
    <s v="Transport"/>
    <s v="Investigations"/>
    <n v="150000"/>
    <x v="2"/>
    <s v="WILDCAT"/>
    <s v="18/9/GALFPC1589TV"/>
    <s v="Oui"/>
    <n v="16.519823788546255"/>
    <n v="9080"/>
  </r>
  <r>
    <d v="2018-09-09T00:00:00"/>
    <s v="Transport km36-Maison (Taxi moto)"/>
    <s v="Transport"/>
    <s v="Investigations"/>
    <n v="50000"/>
    <x v="2"/>
    <s v="WILDCAT"/>
    <s v="18/9/GALFPC1589R38"/>
    <s v="Oui"/>
    <n v="5.5066079295154182"/>
    <n v="9080"/>
  </r>
  <r>
    <d v="2018-09-09T00:00:00"/>
    <s v="Taxi moto ratoma -bureau"/>
    <s v="Transport"/>
    <s v="Legal"/>
    <n v="10000"/>
    <x v="6"/>
    <s v="WILDCAT"/>
    <s v="18/9/GALFPC1628"/>
    <s v="Oui"/>
    <n v="1.1013215859030836"/>
    <n v="9080"/>
  </r>
  <r>
    <d v="2018-09-09T00:00:00"/>
    <s v="Achat d'une carte mémoire"/>
    <s v="Office Materials"/>
    <s v="Office"/>
    <n v="70000"/>
    <x v="6"/>
    <s v="WILDCAT"/>
    <s v="18/9/GALFPC1630F07"/>
    <s v="Oui"/>
    <n v="7.7092511013215859"/>
    <n v="9080"/>
  </r>
  <r>
    <d v="2018-09-09T00:00:00"/>
    <s v="Transport bureau-centre ville pour enquete Room"/>
    <s v="Transport"/>
    <s v="Legal"/>
    <n v="20000"/>
    <x v="6"/>
    <s v="WILDCAT"/>
    <s v="18/9/GALFPC1630R07"/>
    <s v="Oui"/>
    <n v="2.2026431718061672"/>
    <n v="9080"/>
  </r>
  <r>
    <d v="2018-09-09T00:00:00"/>
    <s v="Food allowence "/>
    <s v="Transport"/>
    <s v="Legal"/>
    <n v="80000"/>
    <x v="6"/>
    <s v="WILDCAT"/>
    <s v="18/9/GALFPC1630R06"/>
    <s v="Oui"/>
    <n v="8.8105726872246688"/>
    <n v="9080"/>
  </r>
  <r>
    <d v="2018-09-09T00:00:00"/>
    <s v="Achat tichet  d'entre pour 2 personnes "/>
    <m/>
    <s v="Legal"/>
    <n v="12000"/>
    <x v="6"/>
    <s v="WILDCAT"/>
    <s v="18/9/GALFPC1630TE"/>
    <s v="Oui"/>
    <n v="1.3215859030837005"/>
    <n v="9080"/>
  </r>
  <r>
    <d v="2018-09-09T00:00:00"/>
    <s v="Deplacement pirogue centre ville- Room"/>
    <s v="Transport"/>
    <s v="Legal"/>
    <n v="350000"/>
    <x v="6"/>
    <s v="WILDCAT"/>
    <s v="18/9/GALFPC1630R05"/>
    <s v="Oui"/>
    <n v="38.546255506607928"/>
    <n v="9080"/>
  </r>
  <r>
    <d v="2018-09-09T00:00:00"/>
    <s v="Trust building"/>
    <s v="Trust building"/>
    <s v="Legal"/>
    <n v="200000"/>
    <x v="6"/>
    <s v="WILDCAT"/>
    <s v="18/9/GALFPC1630"/>
    <s v="Oui"/>
    <n v="22.026431718061673"/>
    <n v="9080"/>
  </r>
  <r>
    <d v="2018-09-09T00:00:00"/>
    <s v="Deplacement centre ville-bureau"/>
    <s v="Transport"/>
    <s v="Legal"/>
    <n v="50000"/>
    <x v="6"/>
    <s v="WILDCAT"/>
    <s v="18/9/GALFPC1630R08"/>
    <s v="Oui"/>
    <n v="5.5066079295154182"/>
    <n v="9080"/>
  </r>
  <r>
    <d v="2018-09-09T00:00:00"/>
    <s v="Achat de (40)litres d'essence pour véh. Perso. Transport maison-bureau de Mr Barry"/>
    <s v="Transport"/>
    <s v="Management"/>
    <n v="400000"/>
    <x v="9"/>
    <s v="WILDCAT"/>
    <s v="18/9/GALFPC1631"/>
    <s v="Oui"/>
    <n v="44.052863436123346"/>
    <n v="9080"/>
  </r>
  <r>
    <d v="2018-09-10T00:00:00"/>
    <s v="Taxi bureau-maison"/>
    <s v="Transport"/>
    <s v="Investigations"/>
    <n v="19000"/>
    <x v="0"/>
    <s v="WILDCAT"/>
    <s v="18/9/GALFPC1639"/>
    <s v="Oui"/>
    <n v="2.0925110132158591"/>
    <n v="9080"/>
  </r>
  <r>
    <d v="2018-09-10T00:00:00"/>
    <s v="Transport maison- bureau"/>
    <s v="Transport"/>
    <s v="Investigations"/>
    <n v="27000"/>
    <x v="1"/>
    <s v="WILDCAT"/>
    <s v="18/9/GALFPC1635"/>
    <s v="Oui"/>
    <n v="2.9735682819383258"/>
    <n v="9080"/>
  </r>
  <r>
    <d v="2018-09-10T00:00:00"/>
    <s v="Transpor maison-bureau, aller et retour"/>
    <s v="Transport"/>
    <s v="Investigations"/>
    <n v="17000"/>
    <x v="3"/>
    <s v="WILDCAT"/>
    <s v="18/9/GALFPC1636"/>
    <s v="Oui"/>
    <n v="1.8722466960352422"/>
    <n v="9080"/>
  </r>
  <r>
    <d v="2018-09-10T00:00:00"/>
    <s v="Taxi bureau-maison"/>
    <s v="Transport"/>
    <s v="Legal"/>
    <n v="10000"/>
    <x v="6"/>
    <s v="WILDCAT"/>
    <s v="18/9/GALFPC1628"/>
    <s v="Oui"/>
    <n v="1.1013215859030836"/>
    <n v="9080"/>
  </r>
  <r>
    <d v="2018-09-10T00:00:00"/>
    <s v="Frais de fonctionnement Moné pour la semaine"/>
    <s v="Transport"/>
    <s v="Office"/>
    <n v="175000"/>
    <x v="4"/>
    <s v="WILDCAT"/>
    <s v="18/9/GALFPC1638"/>
    <s v="Oui"/>
    <n v="19.273127753303964"/>
    <n v="9080"/>
  </r>
  <r>
    <d v="2018-09-10T00:00:00"/>
    <s v="Achat de (4) ecouteurs pour le bureau"/>
    <s v="Office Materials"/>
    <s v="Office"/>
    <n v="80000"/>
    <x v="4"/>
    <s v="WILDCAT"/>
    <s v="18/9/GALFPC1643"/>
    <s v="Oui"/>
    <n v="8.8105726872246688"/>
    <n v="9080"/>
  </r>
  <r>
    <d v="2018-09-10T00:00:00"/>
    <s v="Taxi maison_bureau (AR)"/>
    <s v="Transport"/>
    <s v="Media"/>
    <n v="11000"/>
    <x v="11"/>
    <s v="WILDCAT"/>
    <s v="18/9/GALFPC1641"/>
    <s v="Oui"/>
    <n v="1.2114537444933922"/>
    <n v="9080"/>
  </r>
  <r>
    <d v="2018-09-10T00:00:00"/>
    <s v="Transport pour faire le retrait pour approvisionnement de la caisse à Taouyah (Belle vue) AR"/>
    <s v="Transport"/>
    <s v="Investigations"/>
    <n v="40000"/>
    <x v="5"/>
    <s v="WILDCAT"/>
    <s v="18/9/GALFPC1634"/>
    <s v="Oui"/>
    <n v="4.4052863436123344"/>
    <n v="9080"/>
  </r>
  <r>
    <d v="2018-09-10T00:00:00"/>
    <s v="Transport de la Maison-bureau AR"/>
    <s v="Transport"/>
    <s v="Investigations"/>
    <n v="17000"/>
    <x v="5"/>
    <s v="WILDCAT"/>
    <s v="18/9/GALFPC1637"/>
    <s v="Oui"/>
    <n v="1.8722466960352422"/>
    <n v="9080"/>
  </r>
  <r>
    <d v="2018-09-10T00:00:00"/>
    <s v="Achat de (40)litres d'essence pour véh. Perso. Transport maison-bureau de Mr Barry"/>
    <s v="Transport"/>
    <s v="Management"/>
    <n v="400000"/>
    <x v="9"/>
    <s v="WILDCAT"/>
    <s v="18/9/GALFPC1640"/>
    <s v="Oui"/>
    <n v="44.052863436123346"/>
    <n v="9080"/>
  </r>
  <r>
    <d v="2018-09-10T00:00:00"/>
    <s v="  Paiement salaire Moné Doré  Août 2018"/>
    <s v="Personnel"/>
    <s v="Office"/>
    <n v="4313000"/>
    <x v="12"/>
    <s v="WILDCAT"/>
    <s v="18/9/GALFPB118"/>
    <s v="Oui"/>
    <n v="475"/>
    <n v="9080"/>
  </r>
  <r>
    <d v="2018-09-11T00:00:00"/>
    <s v="Transport  A/R Bureau-UNOP-UE"/>
    <s v="Transport"/>
    <s v="Management"/>
    <n v="80000"/>
    <x v="10"/>
    <s v="WILDCAT"/>
    <s v="18/9/GALFPC1626R33"/>
    <s v="Oui"/>
    <n v="8.8105726872246688"/>
    <n v="9080"/>
  </r>
  <r>
    <d v="2018-09-11T00:00:00"/>
    <s v="Taxi bureau-maison"/>
    <s v="Transport"/>
    <s v="Investigations"/>
    <n v="19000"/>
    <x v="0"/>
    <s v="WILDCAT"/>
    <s v="18/9/GALFPC1639"/>
    <s v="Oui"/>
    <n v="2.0925110132158591"/>
    <n v="9080"/>
  </r>
  <r>
    <d v="2018-09-11T00:00:00"/>
    <s v="Transport maison- bureau"/>
    <s v="Transport"/>
    <s v="Investigations"/>
    <n v="27000"/>
    <x v="1"/>
    <s v="WILDCAT"/>
    <s v="18/9/GALFPC1635"/>
    <s v="Oui"/>
    <n v="2.9735682819383258"/>
    <n v="9080"/>
  </r>
  <r>
    <d v="2018-09-11T00:00:00"/>
    <s v="Transport Maison-buereau A/R"/>
    <s v="Transport"/>
    <s v="Investigations"/>
    <n v="25000"/>
    <x v="2"/>
    <s v="WILDCAT"/>
    <s v="18/9/GALFPC1645"/>
    <s v="Oui"/>
    <n v="2.7533039647577091"/>
    <n v="9080"/>
  </r>
  <r>
    <d v="2018-09-11T00:00:00"/>
    <s v="Transpor maison-bureau, aller et retour"/>
    <s v="Transport"/>
    <s v="Investigations"/>
    <n v="17000"/>
    <x v="3"/>
    <s v="WILDCAT"/>
    <s v="18/9/GALFPC1636"/>
    <s v="Oui"/>
    <n v="1.8722466960352422"/>
    <n v="9080"/>
  </r>
  <r>
    <d v="2018-09-11T00:00:00"/>
    <s v="Taxi bureau-maison"/>
    <s v="Transport"/>
    <s v="Legal"/>
    <n v="10000"/>
    <x v="6"/>
    <s v="WILDCAT"/>
    <s v="18/9/GALFPC1628"/>
    <s v="Oui"/>
    <n v="1.1013215859030836"/>
    <n v="9080"/>
  </r>
  <r>
    <d v="2018-09-11T00:00:00"/>
    <s v="Taxi maison radio fotten collen fm au  bureau pour recupération de l'élément sonore sur l'intervention de l'officier média sur la criminalité faunique,et toute l'actualité faunique en Guinée"/>
    <s v="Transport"/>
    <s v="Media"/>
    <n v="25000"/>
    <x v="11"/>
    <s v="WILDCAT"/>
    <s v="18/9/GALFPC1642"/>
    <s v="Oui"/>
    <n v="2.7533039647577091"/>
    <n v="9080"/>
  </r>
  <r>
    <d v="2018-09-11T00:00:00"/>
    <s v="Transport Maison-Bureau AR"/>
    <s v="Transport"/>
    <s v="Investigations"/>
    <n v="17000"/>
    <x v="5"/>
    <s v="WILDCAT"/>
    <s v="18/9/GALFPC1637"/>
    <s v="Oui"/>
    <n v="1.8722466960352422"/>
    <n v="9080"/>
  </r>
  <r>
    <d v="2018-09-11T00:00:00"/>
    <s v="Transport du bureau à kaloum AR"/>
    <s v="Transport"/>
    <s v="Investigations"/>
    <n v="70000"/>
    <x v="5"/>
    <s v="WILDCAT"/>
    <s v="18/9/GALFPC1646"/>
    <s v="Oui"/>
    <n v="7.7092511013215859"/>
    <n v="9080"/>
  </r>
  <r>
    <d v="2018-09-11T00:00:00"/>
    <s v="Facture 35 Alpha Issagna achat d'un tube d'encre et Cachet Oval pour le Coodonnateur"/>
    <s v="Office Materials"/>
    <s v="Management"/>
    <n v="80000"/>
    <x v="9"/>
    <s v="WILDCAT"/>
    <s v="18/9/GALFPC1644"/>
    <s v="Oui"/>
    <n v="8.8105726872246688"/>
    <n v="9080"/>
  </r>
  <r>
    <d v="2018-09-12T00:00:00"/>
    <s v="Frais de deplacement  taxi ville  A/R de Charlotte  bureau-Kagbelen pour une réunion"/>
    <s v="Transport"/>
    <s v="Management"/>
    <n v="120000"/>
    <x v="10"/>
    <s v="WILDCAT"/>
    <s v="18/9/GALFPC1626R18"/>
    <s v="Oui"/>
    <n v="13.215859030837004"/>
    <n v="9080"/>
  </r>
  <r>
    <d v="2018-09-12T00:00:00"/>
    <s v="Frais de deplacement  taxi ville  A/R de Charlotte Bureau-Eaux et Forêts-Interpol"/>
    <s v="Transport"/>
    <s v="Management"/>
    <n v="100000"/>
    <x v="10"/>
    <s v="WILDCAT"/>
    <s v="18/9/GALFPC1626R14"/>
    <s v="Oui"/>
    <n v="11.013215859030836"/>
    <n v="9080"/>
  </r>
  <r>
    <d v="2018-09-12T00:00:00"/>
    <s v="Taxi bureau-maison"/>
    <s v="Transport"/>
    <s v="Investigations"/>
    <n v="19000"/>
    <x v="0"/>
    <s v="WILDCAT"/>
    <s v="18/9/GALFPC1639"/>
    <s v="Oui"/>
    <n v="2.0925110132158591"/>
    <n v="9080"/>
  </r>
  <r>
    <d v="2018-09-12T00:00:00"/>
    <s v="Transport maison- bureau"/>
    <s v="Transport"/>
    <s v="Investigations"/>
    <n v="27000"/>
    <x v="1"/>
    <s v="WILDCAT"/>
    <s v="18/9/GALFPC1635"/>
    <s v="Oui"/>
    <n v="2.9735682819383258"/>
    <n v="9080"/>
  </r>
  <r>
    <d v="2018-09-12T00:00:00"/>
    <s v="Transport Maison-buereau A/R"/>
    <s v="Transport"/>
    <s v="Investigations"/>
    <n v="25000"/>
    <x v="2"/>
    <s v="WILDCAT"/>
    <s v="18/9/GALFPC1645"/>
    <s v="Oui"/>
    <n v="2.7533039647577091"/>
    <n v="9080"/>
  </r>
  <r>
    <d v="2018-09-12T00:00:00"/>
    <s v="Transpor maison-bureau, aller et retour"/>
    <s v="Transport"/>
    <s v="Investigations"/>
    <n v="17000"/>
    <x v="3"/>
    <s v="WILDCAT"/>
    <s v="18/9/GALFPC1636"/>
    <s v="Oui"/>
    <n v="1.8722466960352422"/>
    <n v="9080"/>
  </r>
  <r>
    <d v="2018-09-12T00:00:00"/>
    <s v="Taxi bureau-maison"/>
    <s v="Transport"/>
    <s v="Legal"/>
    <n v="10000"/>
    <x v="6"/>
    <s v="WILDCAT"/>
    <s v="18/9/GALFPC1628"/>
    <s v="Oui"/>
    <n v="1.1013215859030836"/>
    <n v="9080"/>
  </r>
  <r>
    <d v="2018-09-12T00:00:00"/>
    <s v="Facture 83 S.T.E.G frais restauration du système d'exploitation, activation Windows 8, entretien et nettoyage d'un ordinateur  ASUS departement LEGAL"/>
    <s v="Services"/>
    <s v="Legal"/>
    <n v="200000"/>
    <x v="6"/>
    <s v="WILDCAT"/>
    <s v="18/9/GALFPC1649"/>
    <s v="Oui"/>
    <n v="22.026431718061673"/>
    <n v="9080"/>
  </r>
  <r>
    <d v="2018-09-12T00:00:00"/>
    <s v="Achat d'eau de javel, omo papier de toillette, plastique pour le bureau"/>
    <s v="Office Materials"/>
    <s v="Office"/>
    <n v="150000"/>
    <x v="4"/>
    <s v="WILDCAT"/>
    <s v="18/9/GALFPC1647"/>
    <s v="Oui"/>
    <n v="16.519823788546255"/>
    <n v="9080"/>
  </r>
  <r>
    <d v="2018-09-12T00:00:00"/>
    <s v="Achat de tôles plate  pour  renforcer la cage des perroquets"/>
    <s v="Office Materials"/>
    <s v="Office"/>
    <n v="300000"/>
    <x v="4"/>
    <s v="WILDCAT"/>
    <s v="18/9/GALFPC1650"/>
    <s v="Oui"/>
    <n v="33.039647577092509"/>
    <n v="9080"/>
  </r>
  <r>
    <d v="2018-09-12T00:00:00"/>
    <s v="Frais de deplacement taxi ville Sonfonia-Kipé pour le transport de la tôle plate"/>
    <s v="Transport"/>
    <s v="Office"/>
    <n v="150000"/>
    <x v="4"/>
    <s v="WILDCAT"/>
    <s v="18/9/GALFPC1650"/>
    <s v="Oui"/>
    <n v="16.519823788546255"/>
    <n v="9080"/>
  </r>
  <r>
    <d v="2018-09-12T00:00:00"/>
    <s v="Transport Maïmouna baldé pour du matériel d'entretien bureau"/>
    <s v="Transport"/>
    <s v="Office"/>
    <n v="10000"/>
    <x v="4"/>
    <s v="WILDCAT"/>
    <s v="18/9/GALFPC1651"/>
    <s v="Oui"/>
    <n v="1.1013215859030836"/>
    <n v="9080"/>
  </r>
  <r>
    <d v="2018-09-12T00:00:00"/>
    <s v="Taxi maison- bureau(AR)"/>
    <s v="Transport"/>
    <s v="Media"/>
    <n v="11000"/>
    <x v="11"/>
    <s v="WILDCAT"/>
    <s v="18/9/GALFPC1641"/>
    <s v="Oui"/>
    <n v="1.2114537444933922"/>
    <n v="9080"/>
  </r>
  <r>
    <d v="2018-09-12T00:00:00"/>
    <s v="Taxi bureau maison"/>
    <s v="Transport"/>
    <s v="Media"/>
    <n v="5500"/>
    <x v="11"/>
    <s v="WILDCAT"/>
    <s v="18/9/GALFPC1641"/>
    <s v="Oui"/>
    <n v="0.60572687224669608"/>
    <n v="9080"/>
  </r>
  <r>
    <d v="2018-09-12T00:00:00"/>
    <s v="Transport Maison-Bureau AR"/>
    <s v="Transport"/>
    <s v="Investigations"/>
    <n v="17000"/>
    <x v="5"/>
    <s v="WILDCAT"/>
    <s v="18/9/GALFPC1637"/>
    <s v="Oui"/>
    <n v="1.8722466960352422"/>
    <n v="9080"/>
  </r>
  <r>
    <d v="2018-09-12T00:00:00"/>
    <s v="Frais  demande  d'extrait de compte du mois d'Août "/>
    <s v="Bank Fees"/>
    <s v="Office"/>
    <n v="5650"/>
    <x v="12"/>
    <s v="WILDCAT"/>
    <s v="18/9/GALFPB119"/>
    <s v="Oui"/>
    <n v="0.6222466960352423"/>
    <n v="9080"/>
  </r>
  <r>
    <d v="2018-09-12T00:00:00"/>
    <s v="Frais  demande d'extrait de compte  pour le moisAoût "/>
    <s v="Bank Fees"/>
    <s v="Office"/>
    <n v="5720.4"/>
    <x v="13"/>
    <s v="WILDCAT"/>
    <s v="18/9/GALFPB138"/>
    <s v="Oui"/>
    <n v="0.63"/>
    <n v="9080"/>
  </r>
  <r>
    <d v="2018-09-13T00:00:00"/>
    <s v="Paiement solde de tout compte pour la rupture du contrat de Castro"/>
    <s v="Personnel"/>
    <s v="Legal"/>
    <n v="1748300"/>
    <x v="8"/>
    <s v="WILDCAT"/>
    <s v="18/9/GALFPC1660"/>
    <s v="Oui"/>
    <n v="192.54405286343612"/>
    <n v="9080"/>
  </r>
  <r>
    <d v="2018-09-13T00:00:00"/>
    <s v="Frais de deplacement  taxi ville  bureau -centre A/R "/>
    <s v="Transport"/>
    <s v="Management"/>
    <n v="100000"/>
    <x v="10"/>
    <s v="WILDCAT"/>
    <s v="18/9/GALFPC1659bis"/>
    <s v="Oui"/>
    <n v="11.013215859030836"/>
    <n v="9080"/>
  </r>
  <r>
    <d v="2018-09-13T00:00:00"/>
    <s v="Taxi bureau-maison"/>
    <s v="Transport"/>
    <s v="Investigations"/>
    <n v="19000"/>
    <x v="0"/>
    <s v="WILDCAT"/>
    <s v="18/9/GALFPC1655"/>
    <s v="Oui"/>
    <n v="2.0925110132158591"/>
    <n v="9080"/>
  </r>
  <r>
    <d v="2018-09-13T00:00:00"/>
    <s v="Taxi bureau matam , bonfi"/>
    <s v="Transport"/>
    <s v="Investigations"/>
    <n v="33000"/>
    <x v="0"/>
    <s v="WILDCAT"/>
    <s v="18/9/GALFPC1654"/>
    <s v="Oui"/>
    <n v="3.6343612334801763"/>
    <n v="9080"/>
  </r>
  <r>
    <d v="2018-09-13T00:00:00"/>
    <s v="Transport maison- bureau"/>
    <s v="Transport"/>
    <s v="Investigations"/>
    <n v="27000"/>
    <x v="1"/>
    <s v="WILDCAT"/>
    <s v="18/9/GALFPC1635"/>
    <s v="Oui"/>
    <n v="2.9735682819383258"/>
    <n v="9080"/>
  </r>
  <r>
    <d v="2018-09-13T00:00:00"/>
    <s v="Transport pour les enquêtes"/>
    <s v="Transport"/>
    <s v="Investigations"/>
    <n v="36000"/>
    <x v="1"/>
    <s v="WILDCAT"/>
    <s v="18/9/GALFPC1656"/>
    <s v="Oui"/>
    <n v="3.9647577092511015"/>
    <n v="9080"/>
  </r>
  <r>
    <d v="2018-09-13T00:00:00"/>
    <s v="Transfert de crédit Areeba pour appel enquête"/>
    <s v="Telephone"/>
    <s v="Investigations"/>
    <n v="10000"/>
    <x v="1"/>
    <s v="WILDCAT"/>
    <s v="18/9/GALFPC1658"/>
    <s v="Oui"/>
    <n v="1.1013215859030836"/>
    <n v="9080"/>
  </r>
  <r>
    <d v="2018-09-13T00:00:00"/>
    <s v="Transport Maison-buereau A/R"/>
    <s v="Transport"/>
    <s v="Investigations"/>
    <n v="25000"/>
    <x v="2"/>
    <s v="WILDCAT"/>
    <s v="18/9/GALFPC1645"/>
    <s v="Oui"/>
    <n v="2.7533039647577091"/>
    <n v="9080"/>
  </r>
  <r>
    <d v="2018-09-13T00:00:00"/>
    <s v="Transport pour l'enquete journalière"/>
    <s v="Transport"/>
    <s v="Investigations"/>
    <n v="23000"/>
    <x v="2"/>
    <s v="WILDCAT"/>
    <s v="18/9/GALFPC1657"/>
    <s v="Oui"/>
    <n v="2.5330396475770924"/>
    <n v="9080"/>
  </r>
  <r>
    <d v="2018-09-13T00:00:00"/>
    <s v="Transpor maison-bureau, aller et retour"/>
    <s v="Transport"/>
    <s v="Investigations"/>
    <n v="17000"/>
    <x v="3"/>
    <s v="WILDCAT"/>
    <s v="18/9/GALFPC1636"/>
    <s v="Oui"/>
    <n v="1.8722466960352422"/>
    <n v="9080"/>
  </r>
  <r>
    <d v="2018-09-13T00:00:00"/>
    <s v="Taxi bureau-maison"/>
    <s v="Transport"/>
    <s v="Legal"/>
    <n v="10000"/>
    <x v="6"/>
    <s v="WILDCAT"/>
    <s v="18/9/GALF"/>
    <s v="Oui"/>
    <n v="1.1013215859030836"/>
    <n v="9080"/>
  </r>
  <r>
    <d v="2018-09-13T00:00:00"/>
    <s v="Frais main d'œuvre Aboubacar Camara pour nettoyage devanture du bureau"/>
    <s v="Services"/>
    <s v="Office"/>
    <n v="30000"/>
    <x v="4"/>
    <s v="WILDCAT"/>
    <s v="18/9/GALFPC1659"/>
    <s v="Oui"/>
    <n v="3.303964757709251"/>
    <n v="9080"/>
  </r>
  <r>
    <d v="2018-09-13T00:00:00"/>
    <s v="Frais deplacement Kagbelen-Dubréka "/>
    <s v="Transport"/>
    <s v="Office"/>
    <n v="50000"/>
    <x v="4"/>
    <s v="WILDCAT"/>
    <s v="18/9/GALFPC1662"/>
    <s v="Oui"/>
    <n v="5.5066079295154182"/>
    <n v="9080"/>
  </r>
  <r>
    <d v="2018-09-13T00:00:00"/>
    <s v="Taxi moto maison en ville pour bureau afin de payer le bonus media cas perroquets youyou"/>
    <s v="Transport"/>
    <s v="Media"/>
    <n v="70000"/>
    <x v="11"/>
    <s v="WILDCAT"/>
    <s v="18/9/GALFPC1652"/>
    <s v="Oui"/>
    <n v="7.7092511013215859"/>
    <n v="9080"/>
  </r>
  <r>
    <d v="2018-09-13T00:00:00"/>
    <s v="Paiement bonus media à www,visionguinee,info cas perroquets youyous !"/>
    <s v="Bonus"/>
    <s v="Media"/>
    <n v="100000"/>
    <x v="11"/>
    <s v="WILDCAT"/>
    <s v="18/9/GALFPC1648R47"/>
    <s v="Oui"/>
    <n v="11.013215859030836"/>
    <n v="9080"/>
  </r>
  <r>
    <d v="2018-09-13T00:00:00"/>
    <s v="Paiement bonus media à www,soleilfmguinee,net  cas perroquets youyous !"/>
    <s v="Bonus"/>
    <s v="Media"/>
    <n v="100000"/>
    <x v="11"/>
    <s v="WILDCAT"/>
    <s v="18/9/GALFPC1648R04"/>
    <s v="Oui"/>
    <n v="11.013215859030836"/>
    <n v="9080"/>
  </r>
  <r>
    <d v="2018-09-13T00:00:00"/>
    <s v="Paiement bonus media à www,guineezenith,com   cas perroquets youyous !"/>
    <s v="Bonus"/>
    <s v="Media"/>
    <n v="100000"/>
    <x v="11"/>
    <s v="WILDCAT"/>
    <s v="18/9/GALFPC1648R03"/>
    <s v="Oui"/>
    <n v="11.013215859030836"/>
    <n v="9080"/>
  </r>
  <r>
    <d v="2018-09-13T00:00:00"/>
    <s v="Paiement bonus media à www,leprojecteurguinee,com cas perroquets youyous !"/>
    <s v="Bonus"/>
    <s v="Media"/>
    <n v="100000"/>
    <x v="11"/>
    <s v="WILDCAT"/>
    <s v="18/9/GALFPC1648"/>
    <s v="Oui"/>
    <n v="11.013215859030836"/>
    <n v="9080"/>
  </r>
  <r>
    <d v="2018-09-13T00:00:00"/>
    <s v="Paiement bonus media à www,guineechrono,com  cas perroquets youyous !"/>
    <s v="Bonus"/>
    <s v="Media"/>
    <n v="100000"/>
    <x v="11"/>
    <s v="WILDCAT"/>
    <s v="18/9/GALFPC1648R01"/>
    <s v="Oui"/>
    <n v="11.013215859030836"/>
    <n v="9080"/>
  </r>
  <r>
    <d v="2018-09-13T00:00:00"/>
    <s v="Paiement bonus media à www,leverificateur,net   cas perroquets youyous !"/>
    <s v="Bonus"/>
    <s v="Media"/>
    <n v="100000"/>
    <x v="11"/>
    <s v="WILDCAT"/>
    <s v="18/9/GALFPC1648R50"/>
    <s v="Oui"/>
    <n v="11.013215859030836"/>
    <n v="9080"/>
  </r>
  <r>
    <d v="2018-09-13T00:00:00"/>
    <s v="Paiement bonus media à www,ledeclic,info   cas perroquets youyous !"/>
    <s v="Bonus"/>
    <s v="Media"/>
    <n v="100000"/>
    <x v="11"/>
    <s v="WILDCAT"/>
    <s v="18/9/GALFPC1648R49"/>
    <s v="Oui"/>
    <n v="11.013215859030836"/>
    <n v="9080"/>
  </r>
  <r>
    <d v="2018-09-13T00:00:00"/>
    <s v="Paiement bonus media à www,guineematin,com   cas perroquets youyous !"/>
    <s v="Bonus"/>
    <s v="Media"/>
    <n v="100000"/>
    <x v="11"/>
    <s v="WILDCAT"/>
    <s v="18/9/GALFPC1648R48"/>
    <s v="Oui"/>
    <n v="11.013215859030836"/>
    <n v="9080"/>
  </r>
  <r>
    <d v="2018-09-13T00:00:00"/>
    <s v="Transport Maison-Bureau AR"/>
    <s v="Transport"/>
    <s v="Investigations"/>
    <n v="17000"/>
    <x v="5"/>
    <s v="WILDCAT"/>
    <s v="18/9/GALFPC1637"/>
    <s v="Oui"/>
    <n v="1.8722466960352422"/>
    <n v="9080"/>
  </r>
  <r>
    <d v="2018-09-13T00:00:00"/>
    <s v="Transport du bureau-kaloum pour achat cartouche d'encre et certification des chèques RTS"/>
    <s v="Transport"/>
    <s v="Investigations"/>
    <n v="70000"/>
    <x v="5"/>
    <s v="WILDCAT"/>
    <s v="18/9/GALFPC1661"/>
    <s v="Oui"/>
    <n v="7.7092511013215859"/>
    <n v="9080"/>
  </r>
  <r>
    <d v="2018-09-13T00:00:00"/>
    <s v="Transport Saïdou bureau-Interpol"/>
    <s v="Transport"/>
    <s v="Management"/>
    <n v="70000"/>
    <x v="9"/>
    <s v="WILDCAT"/>
    <s v="18/9/GALFPC1653"/>
    <s v="Oui"/>
    <n v="7.7092511013215859"/>
    <n v="9080"/>
  </r>
  <r>
    <d v="2018-09-13T00:00:00"/>
    <s v="Chèque 01491613 Paiement RTS Juillet 2018"/>
    <s v="Personnel"/>
    <s v="Office"/>
    <n v="462500"/>
    <x v="12"/>
    <s v="WILDCAT"/>
    <s v="18/9/GALFPB120"/>
    <s v="Oui"/>
    <n v="50.936123348017624"/>
    <n v="9080"/>
  </r>
  <r>
    <d v="2018-09-13T00:00:00"/>
    <s v="Chèque 01491613 Frais certification  chèque paiement RTS Juillet 2018"/>
    <s v="Bank Fees"/>
    <s v="Office"/>
    <n v="56500"/>
    <x v="12"/>
    <s v="WILDCAT"/>
    <s v="18/9/GALFPB121"/>
    <s v="Oui"/>
    <n v="6.2224669603524232"/>
    <n v="9080"/>
  </r>
  <r>
    <d v="2018-09-14T00:00:00"/>
    <s v="Frais deplacement Taxi urbain bureau-aéroport pour accompagner Charlotte"/>
    <s v="Transport"/>
    <s v="Management"/>
    <n v="25000"/>
    <x v="10"/>
    <s v="WILDCAT"/>
    <s v="18/9/GALFPC1663"/>
    <s v="Oui"/>
    <n v="2.7533039647577091"/>
    <n v="9080"/>
  </r>
  <r>
    <d v="2018-09-14T00:00:00"/>
    <s v="Taxi bureau-maison"/>
    <s v="Transport"/>
    <s v="Investigations"/>
    <n v="19000"/>
    <x v="0"/>
    <s v="WILDCAT"/>
    <s v="18/9/GALFPC1655"/>
    <s v="Oui"/>
    <n v="2.0925110132158591"/>
    <n v="9080"/>
  </r>
  <r>
    <d v="2018-09-14T00:00:00"/>
    <s v="Transport maison- bureau"/>
    <s v="Transport"/>
    <s v="Investigations"/>
    <n v="27000"/>
    <x v="1"/>
    <s v="WILDCAT"/>
    <s v="18/9/GALFPC1635"/>
    <s v="Oui"/>
    <n v="2.9735682819383258"/>
    <n v="9080"/>
  </r>
  <r>
    <d v="2018-09-14T00:00:00"/>
    <s v="Transfert de crédit Areeba  E20 pour appel enquête"/>
    <s v="Telephone"/>
    <s v="Investigations"/>
    <n v="5000"/>
    <x v="1"/>
    <s v="WILDCAT"/>
    <s v="18/9/GALFPC1673"/>
    <s v="Oui"/>
    <n v="0.5506607929515418"/>
    <n v="9080"/>
  </r>
  <r>
    <d v="2018-09-14T00:00:00"/>
    <s v="Transport Maison-buereau A/R"/>
    <s v="Transport"/>
    <s v="Investigations"/>
    <n v="25000"/>
    <x v="2"/>
    <s v="WILDCAT"/>
    <s v="18/9/GALFPC1645"/>
    <s v="Oui"/>
    <n v="2.7533039647577091"/>
    <n v="9080"/>
  </r>
  <r>
    <d v="2018-09-14T00:00:00"/>
    <s v="Transpor maison-bureau, aller et retour"/>
    <s v="Transport"/>
    <s v="Investigations"/>
    <n v="17000"/>
    <x v="3"/>
    <s v="WILDCAT"/>
    <s v="18/9/GALFPC1636"/>
    <s v="Oui"/>
    <n v="1.8722466960352422"/>
    <n v="9080"/>
  </r>
  <r>
    <d v="2018-09-14T00:00:00"/>
    <s v="Taxi bureau-maison"/>
    <s v="Transport"/>
    <s v="Legal"/>
    <n v="10000"/>
    <x v="6"/>
    <s v="WILDCAT"/>
    <s v="18/9/GALFPC1665"/>
    <s v="Oui"/>
    <n v="1.1013215859030836"/>
    <n v="9080"/>
  </r>
  <r>
    <d v="2018-09-14T00:00:00"/>
    <s v="Frais de fonctionnement Maïmouna Baldé pour la semaine"/>
    <s v="Transport"/>
    <s v="Office"/>
    <n v="70000"/>
    <x v="4"/>
    <s v="WILDCAT"/>
    <s v="18/9/GALFPC1664"/>
    <s v="Oui"/>
    <n v="7.7092511013215859"/>
    <n v="9080"/>
  </r>
  <r>
    <d v="2018-09-14T00:00:00"/>
    <s v="Transport Maison-banque-bureau pour  retrait relevé de banque"/>
    <s v="Transport"/>
    <s v="Office"/>
    <n v="35000"/>
    <x v="4"/>
    <s v="WILDCAT"/>
    <s v="18/9/GALFPC1666"/>
    <s v="Oui"/>
    <n v="3.8546255506607929"/>
    <n v="9080"/>
  </r>
  <r>
    <d v="2018-09-14T00:00:00"/>
    <s v="Frais parking depôt accompagner Charlotte à l'Aéroport"/>
    <s v="Transport"/>
    <s v="Office"/>
    <n v="5000"/>
    <x v="4"/>
    <s v="WILDCAT"/>
    <s v="18/9/GALFPC1667"/>
    <s v="Oui"/>
    <n v="0.5506607929515418"/>
    <n v="9080"/>
  </r>
  <r>
    <d v="2018-09-14T00:00:00"/>
    <s v="Achat de (3) tubes d'encre pour imprimante bureau"/>
    <s v="Office Materials"/>
    <s v="Office"/>
    <n v="1350000"/>
    <x v="4"/>
    <s v="WILDCAT"/>
    <s v="18/9/GALFPC1668"/>
    <s v="Oui"/>
    <n v="148.6784140969163"/>
    <n v="9080"/>
  </r>
  <r>
    <d v="2018-09-14T00:00:00"/>
    <s v="Paiement facture 41 Mamadou Alpha Diallo pour Transfert de crédit E-recharge pour l'équipe de bureau"/>
    <s v="Telephone"/>
    <s v="Office"/>
    <n v="800000"/>
    <x v="4"/>
    <s v="WILDCAT"/>
    <s v="18/9/GALFPC1669"/>
    <s v="Oui"/>
    <n v="88.105726872246692"/>
    <n v="9080"/>
  </r>
  <r>
    <d v="2018-09-14T00:00:00"/>
    <s v="Achat de nourtitures (10) pour les animaux"/>
    <s v="Office Materials"/>
    <s v="Office"/>
    <n v="350000"/>
    <x v="4"/>
    <s v="WILDCAT"/>
    <s v="18/9/GALFPC1671"/>
    <s v="Oui"/>
    <n v="38.546255506607928"/>
    <n v="9080"/>
  </r>
  <r>
    <d v="2018-09-14T00:00:00"/>
    <s v="Transport  (10) jours Thierno Ousmane Baldé Intendant Animalier maison-bureau pour la noutiture des animaux"/>
    <s v="Transport"/>
    <s v="Office"/>
    <n v="175000"/>
    <x v="4"/>
    <s v="WILDCAT"/>
    <s v="18/9/GALFPC1671"/>
    <s v="Oui"/>
    <n v="19.273127753303964"/>
    <n v="9080"/>
  </r>
  <r>
    <d v="2018-09-14T00:00:00"/>
    <s v="Taxi maison-bureau(AR)"/>
    <s v="Transport"/>
    <s v="Media"/>
    <n v="11000"/>
    <x v="11"/>
    <s v="WILDCAT"/>
    <s v="18/9/GALFPC1672"/>
    <s v="Oui"/>
    <n v="1.2114537444933922"/>
    <n v="9080"/>
  </r>
  <r>
    <d v="2018-09-14T00:00:00"/>
    <s v="Transport Maison-Bureau AR"/>
    <s v="Transport"/>
    <s v="Investigations"/>
    <n v="17000"/>
    <x v="5"/>
    <s v="WILDCAT"/>
    <s v="18/9/GALFPC1637"/>
    <s v="Oui"/>
    <n v="1.8722466960352422"/>
    <n v="9080"/>
  </r>
  <r>
    <d v="2018-09-14T00:00:00"/>
    <s v="Chèque  01491614  Paiement  de la RTS Août  2018"/>
    <s v="Personnel"/>
    <s v="Office"/>
    <n v="462500"/>
    <x v="12"/>
    <s v="WILDCAT"/>
    <s v="18/9/GALFPB122"/>
    <s v="Oui"/>
    <n v="50.936123348017624"/>
    <n v="9080"/>
  </r>
  <r>
    <d v="2018-09-14T00:00:00"/>
    <s v="Chèque 01491614 Frais certification  chèque paiement RTS Août  2018"/>
    <s v="Bank Fees"/>
    <s v="Office"/>
    <n v="56500"/>
    <x v="12"/>
    <s v="WILDCAT"/>
    <s v="18/9/GALFPB123"/>
    <s v="Oui"/>
    <n v="6.2224669603524232"/>
    <n v="9080"/>
  </r>
  <r>
    <d v="2018-09-15T00:00:00"/>
    <s v="Paiement de bonus media au journaliste de Fotten Collen, mr babara camara pour obtention de l'élement sonore de l'intervention de l'officier média sur les activités de galf et sur toute l'actualité faunique en Guinée et dans le monde"/>
    <s v="Bonus"/>
    <s v="Media"/>
    <n v="210000"/>
    <x v="11"/>
    <s v="WILDCAT"/>
    <s v="18/9/GALFPC1670"/>
    <s v="Oui"/>
    <n v="23.127753303964759"/>
    <n v="9080"/>
  </r>
  <r>
    <d v="2018-09-17T00:00:00"/>
    <s v="Achat de billet d'avion Dakar-Conakry-Dakar pour Charlotte"/>
    <s v="Flight"/>
    <s v="Management"/>
    <n v="3220000"/>
    <x v="10"/>
    <s v="WILDCAT"/>
    <s v="18/9/GALFPC1675"/>
    <s v="Oui"/>
    <n v="354.62555066079295"/>
    <n v="9080"/>
  </r>
  <r>
    <d v="2018-09-17T00:00:00"/>
    <s v="Taxi bureau-maison"/>
    <s v="Transport"/>
    <s v="Investigations"/>
    <n v="19000"/>
    <x v="0"/>
    <s v="WILDCAT"/>
    <s v="18/9/GALFPC1685"/>
    <s v="Oui"/>
    <n v="2.0925110132158591"/>
    <n v="9080"/>
  </r>
  <r>
    <d v="2018-09-17T00:00:00"/>
    <s v="Transfert de Credit areeba E20 pour enquête"/>
    <s v="Telephone"/>
    <s v="Investigations"/>
    <n v="10000"/>
    <x v="1"/>
    <s v="WILDCAT"/>
    <s v="18/9/GALFPC1677"/>
    <s v="Oui"/>
    <n v="1.1013215859030836"/>
    <n v="9080"/>
  </r>
  <r>
    <d v="2018-09-17T00:00:00"/>
    <s v="Transport maison- bureau"/>
    <s v="Transport"/>
    <s v="Investigations"/>
    <n v="27000"/>
    <x v="1"/>
    <s v="WILDCAT"/>
    <s v="18/9/GALFPC1635"/>
    <m/>
    <n v="2.9735682819383258"/>
    <n v="9080"/>
  </r>
  <r>
    <d v="2018-09-17T00:00:00"/>
    <s v="Transport de l'inforteur sur la cible Farinta à Sabouya A/R"/>
    <s v="Transport"/>
    <s v="Investigations"/>
    <n v="50000"/>
    <x v="1"/>
    <s v="WILDCAT"/>
    <s v="18/9/GALFPC1680"/>
    <s v="Oui"/>
    <n v="5.5066079295154182"/>
    <n v="9080"/>
  </r>
  <r>
    <d v="2018-09-17T00:00:00"/>
    <s v="Transpor maison-bureau, aller et retour"/>
    <s v="Transport"/>
    <s v="Investigations"/>
    <n v="17000"/>
    <x v="3"/>
    <s v="WILDCAT"/>
    <s v="18/9/GALFPC1684"/>
    <s v="Oui"/>
    <n v="1.8722466960352422"/>
    <n v="9080"/>
  </r>
  <r>
    <d v="2018-09-17T00:00:00"/>
    <s v="Taxi bureau-maison"/>
    <s v="Transport"/>
    <s v="Legal"/>
    <n v="10000"/>
    <x v="6"/>
    <s v="WILDCAT"/>
    <s v="18/9/GALFPC1665"/>
    <s v="Oui"/>
    <n v="1.1013215859030836"/>
    <n v="9080"/>
  </r>
  <r>
    <d v="2018-09-17T00:00:00"/>
    <s v="Frais de fonctionnement Moné pour la semaine"/>
    <s v="Transport"/>
    <s v="Office"/>
    <n v="175000"/>
    <x v="4"/>
    <s v="WILDCAT"/>
    <s v="18/9/GALFPC1683"/>
    <s v="Oui"/>
    <n v="19.273127753303964"/>
    <n v="9080"/>
  </r>
  <r>
    <d v="2018-09-17T00:00:00"/>
    <s v="Taxi maison-bureau(AR)"/>
    <s v="Transport"/>
    <s v="Media"/>
    <n v="11000"/>
    <x v="11"/>
    <s v="WILDCAT"/>
    <s v="18/9/GALFPC1672"/>
    <s v="Oui"/>
    <n v="1.2114537444933922"/>
    <n v="9080"/>
  </r>
  <r>
    <d v="2018-09-17T00:00:00"/>
    <s v="Transport Bureau-kipé certification du chèque paiement de la RTS"/>
    <s v="Transport"/>
    <s v="Investigations"/>
    <n v="10000"/>
    <x v="5"/>
    <s v="WILDCAT"/>
    <s v="18/9/GALFPC1674"/>
    <s v="Oui"/>
    <n v="1.1013215859030836"/>
    <n v="9080"/>
  </r>
  <r>
    <d v="2018-09-17T00:00:00"/>
    <s v="Transport Bureau-kaloum AR  pour achat billet d'Avion pour Charlotte HOUPLINE"/>
    <s v="Transport"/>
    <s v="Investigations"/>
    <n v="70000"/>
    <x v="5"/>
    <s v="WILDCAT"/>
    <s v="18/9/GALFPC1676"/>
    <s v="Oui"/>
    <n v="7.7092511013215859"/>
    <n v="9080"/>
  </r>
  <r>
    <d v="2018-09-17T00:00:00"/>
    <s v="Transport Maison-Bureau AR"/>
    <s v="Transport"/>
    <s v="Investigations"/>
    <n v="17000"/>
    <x v="5"/>
    <s v="WILDCAT"/>
    <s v="18/9/GALFPC1681"/>
    <s v="Oui"/>
    <n v="1.8722466960352422"/>
    <n v="9080"/>
  </r>
  <r>
    <d v="2018-09-17T00:00:00"/>
    <s v="Transport Saïdou bureau-Interpol"/>
    <s v="Transport"/>
    <s v="Management"/>
    <n v="70000"/>
    <x v="9"/>
    <s v="WILDCAT"/>
    <s v="18/9/GALFPC1678"/>
    <s v="Oui"/>
    <n v="7.7092511013215859"/>
    <n v="9080"/>
  </r>
  <r>
    <d v="2018-09-17T00:00:00"/>
    <s v="Achat de (40) litres d'essence pour véh. Perso. Transport maison-bureau de Mr Barry"/>
    <s v="Transport"/>
    <s v="Management"/>
    <n v="400000"/>
    <x v="9"/>
    <s v="WILDCAT"/>
    <s v="18/9/GALFPC1686"/>
    <s v="Oui"/>
    <n v="44.052863436123346"/>
    <n v="9080"/>
  </r>
  <r>
    <d v="2018-09-17T00:00:00"/>
    <s v="Frais de virement par BPMG"/>
    <s v="Bank Fees"/>
    <s v="Office"/>
    <n v="1700684"/>
    <x v="13"/>
    <s v="WILDCAT"/>
    <s v="18/9/GALFPB138"/>
    <s v="Oui"/>
    <n v="187.3"/>
    <n v="9080"/>
  </r>
  <r>
    <d v="2018-09-18T00:00:00"/>
    <s v="Taxi bureau-maison"/>
    <s v="Transport"/>
    <s v="Investigations"/>
    <n v="19000"/>
    <x v="0"/>
    <s v="WILDCAT"/>
    <s v="18/9/GALFPC1685"/>
    <s v="Oui"/>
    <n v="2.0925110132158591"/>
    <n v="9080"/>
  </r>
  <r>
    <d v="2018-09-18T00:00:00"/>
    <s v="tranport maison-gare rotiere"/>
    <s v="Transport"/>
    <s v="Investigations"/>
    <n v="10000"/>
    <x v="1"/>
    <s v="WILDCAT"/>
    <s v="18/9/GALFPC1687R29"/>
    <s v="Oui"/>
    <n v="1.1013215859030836"/>
    <n v="9080"/>
  </r>
  <r>
    <d v="2018-09-18T00:00:00"/>
    <s v="Transport Conakry-Mamou"/>
    <s v="Transport"/>
    <s v="Investigations"/>
    <n v="70000"/>
    <x v="1"/>
    <s v="WILDCAT"/>
    <s v="18/9/GALFPC1687TV"/>
    <s v="Oui"/>
    <n v="7.7092511013215859"/>
    <n v="9080"/>
  </r>
  <r>
    <d v="2018-09-18T00:00:00"/>
    <s v="Ration journaliere"/>
    <s v="Travel subsistence"/>
    <s v="Investigations"/>
    <n v="80000"/>
    <x v="1"/>
    <s v="WILDCAT"/>
    <s v="18/9/GALFPC1687R32"/>
    <s v="Oui"/>
    <n v="8.8105726872246688"/>
    <n v="9080"/>
  </r>
  <r>
    <d v="2018-09-18T00:00:00"/>
    <s v="Transfert arreba"/>
    <s v="Telephone"/>
    <s v="Investigations"/>
    <n v="20000"/>
    <x v="1"/>
    <s v="WILDCAT"/>
    <s v="18/9/GALFPC1687R33"/>
    <s v="Oui"/>
    <n v="2.2026431718061672"/>
    <n v="9080"/>
  </r>
  <r>
    <d v="2018-09-18T00:00:00"/>
    <s v="Transport gare ruotiere -maison de alseny"/>
    <s v="Transport"/>
    <s v="Investigations"/>
    <n v="5000"/>
    <x v="1"/>
    <s v="WILDCAT"/>
    <s v="18/9/GALFPC1687R34"/>
    <s v="Oui"/>
    <n v="0.5506607929515418"/>
    <n v="9080"/>
  </r>
  <r>
    <d v="2018-09-18T00:00:00"/>
    <s v="Transport des 2 motos taxi pour la zone de sabouya"/>
    <s v="Transport"/>
    <s v="Investigations"/>
    <n v="700000"/>
    <x v="1"/>
    <s v="WILDCAT"/>
    <s v="18/9/GALFPC1687R35"/>
    <s v="Oui"/>
    <n v="77.092511013215855"/>
    <n v="9080"/>
  </r>
  <r>
    <d v="2018-09-18T00:00:00"/>
    <s v="Ttrust building de mohamed à sabouya"/>
    <s v="Trust building"/>
    <s v="Investigations"/>
    <n v="200000"/>
    <x v="1"/>
    <s v="WILDCAT"/>
    <s v="18/9/GALFPC1687R37"/>
    <s v="Oui"/>
    <n v="22.026431718061673"/>
    <n v="9080"/>
  </r>
  <r>
    <d v="2018-09-18T00:00:00"/>
    <s v="Trust building de abdoulaye à sabouya"/>
    <s v="Trust building"/>
    <s v="Investigations"/>
    <n v="200000"/>
    <x v="1"/>
    <s v="WILDCAT"/>
    <s v="18/9/GALFPC1687R38"/>
    <s v="Oui"/>
    <n v="22.026431718061673"/>
    <n v="9080"/>
  </r>
  <r>
    <d v="2018-09-18T00:00:00"/>
    <s v="Trust building de alseny à mamou"/>
    <s v="Trust building"/>
    <s v="Investigations"/>
    <n v="300000"/>
    <x v="1"/>
    <s v="WILDCAT"/>
    <s v="18/9/GALFPC1687R39"/>
    <s v="Oui"/>
    <n v="33.039647577092509"/>
    <n v="9080"/>
  </r>
  <r>
    <d v="2018-09-18T00:00:00"/>
    <s v="Nourriture (trust building)"/>
    <s v="Trust building"/>
    <s v="Investigations"/>
    <n v="100000"/>
    <x v="1"/>
    <s v="WILDCAT"/>
    <s v="18/9/GALFPC1687R40"/>
    <s v="Oui"/>
    <n v="11.013215859030836"/>
    <n v="9080"/>
  </r>
  <r>
    <d v="2018-09-18T00:00:00"/>
    <s v="Frais d'hôtel (1) nuitée"/>
    <s v="Travel subsistence"/>
    <s v="Investigations"/>
    <n v="250000"/>
    <x v="1"/>
    <s v="WILDCAT"/>
    <s v="18/9/GALFPC1687F46"/>
    <s v="Oui"/>
    <n v="27.533039647577091"/>
    <n v="9080"/>
  </r>
  <r>
    <d v="2018-09-18T00:00:00"/>
    <s v="Transport Maison-bureau A/R"/>
    <s v="Transport"/>
    <s v="Investigations"/>
    <n v="25000"/>
    <x v="2"/>
    <s v="WILDCAT"/>
    <s v="18/9/GALFPC1688"/>
    <s v="Oui"/>
    <n v="2.7533039647577091"/>
    <n v="9080"/>
  </r>
  <r>
    <d v="2018-09-18T00:00:00"/>
    <s v="Transpor maison-bureau, aller et retour"/>
    <s v="Transport"/>
    <s v="Investigations"/>
    <n v="17000"/>
    <x v="3"/>
    <s v="WILDCAT"/>
    <s v="18/9/GALFPC1684"/>
    <s v="Oui"/>
    <n v="1.8722466960352422"/>
    <n v="9080"/>
  </r>
  <r>
    <d v="2018-09-18T00:00:00"/>
    <s v="Taxi bureau-maison"/>
    <s v="Transport"/>
    <s v="Legal"/>
    <n v="10000"/>
    <x v="6"/>
    <s v="WILDCAT"/>
    <s v="18/9/GALFPC1665"/>
    <s v="Oui"/>
    <n v="1.1013215859030836"/>
    <n v="9080"/>
  </r>
  <r>
    <d v="2018-09-18T00:00:00"/>
    <s v="Taxi maison-bureau(AR)"/>
    <s v="Transport"/>
    <s v="Media"/>
    <n v="11000"/>
    <x v="11"/>
    <s v="WILDCAT"/>
    <s v="18/9/GALFPC1672"/>
    <s v="Oui"/>
    <n v="1.2114537444933922"/>
    <n v="9080"/>
  </r>
  <r>
    <d v="2018-09-18T00:00:00"/>
    <s v="Taxi moto bureau-taouyah pour retrait bancaire au compte de wara"/>
    <s v="Transport"/>
    <s v="Media"/>
    <n v="50000"/>
    <x v="11"/>
    <s v="WILDCAT"/>
    <s v="18/9/GALFPC1689"/>
    <s v="Oui"/>
    <n v="5.5066079295154182"/>
    <n v="9080"/>
  </r>
  <r>
    <d v="2018-09-18T00:00:00"/>
    <s v="Transport Maison-Bureau AR"/>
    <s v="Transport"/>
    <s v="Investigations"/>
    <n v="17000"/>
    <x v="5"/>
    <s v="WILDCAT"/>
    <s v="18/9/GALFPC1681"/>
    <s v="Oui"/>
    <n v="1.8722466960352422"/>
    <n v="9080"/>
  </r>
  <r>
    <d v="2018-09-18T00:00:00"/>
    <s v="Transport Saïdou bureau-Donka pour recupération d'une clée USB"/>
    <s v="Transport"/>
    <s v="Management"/>
    <n v="70000"/>
    <x v="9"/>
    <s v="WILDCAT"/>
    <s v="18/9/GALFPC1693"/>
    <s v="Oui"/>
    <n v="7.7092511013215859"/>
    <n v="9080"/>
  </r>
  <r>
    <d v="2018-09-19T00:00:00"/>
    <s v="Taxi bureau-maison"/>
    <s v="Transport"/>
    <s v="Investigations"/>
    <n v="19000"/>
    <x v="0"/>
    <s v="WILDCAT"/>
    <s v="18/9/GALFPC1685"/>
    <s v="Oui"/>
    <n v="2.0925110132158591"/>
    <n v="9080"/>
  </r>
  <r>
    <d v="2018-09-19T00:00:00"/>
    <s v="Achat d'une clée  USB"/>
    <s v="Office Materials"/>
    <s v="Office"/>
    <n v="65000"/>
    <x v="1"/>
    <s v="WILDCAT"/>
    <s v="18/9/GALFPC1687R41"/>
    <s v="Oui"/>
    <n v="7.1585903083700444"/>
    <n v="9080"/>
  </r>
  <r>
    <d v="2018-09-19T00:00:00"/>
    <s v="Tranfert des videos au cyber"/>
    <s v="Telephone"/>
    <s v="Investigations"/>
    <n v="10000"/>
    <x v="1"/>
    <s v="WILDCAT"/>
    <s v="18/9/GALFPC1687R42"/>
    <s v="Oui"/>
    <n v="1.1013215859030836"/>
    <n v="9080"/>
  </r>
  <r>
    <d v="2018-09-19T00:00:00"/>
    <s v="Transport aller et retour pour recupere les videos avec ALSENY"/>
    <s v="Transport"/>
    <s v="Investigations"/>
    <n v="10000"/>
    <x v="1"/>
    <s v="WILDCAT"/>
    <s v="18/9/GALFPC1687R43"/>
    <s v="Oui"/>
    <n v="1.1013215859030836"/>
    <n v="9080"/>
  </r>
  <r>
    <d v="2018-09-19T00:00:00"/>
    <s v="Transport pour la rencontre de l'equipe"/>
    <s v="Transport"/>
    <s v="Investigations"/>
    <n v="10000"/>
    <x v="1"/>
    <s v="WILDCAT"/>
    <s v="18/9/GALFPC1687R44"/>
    <s v="Oui"/>
    <n v="1.1013215859030836"/>
    <n v="9080"/>
  </r>
  <r>
    <d v="2018-09-19T00:00:00"/>
    <s v="Ration journaliere"/>
    <s v="Travel subsistence"/>
    <s v="Investigations"/>
    <n v="80000"/>
    <x v="1"/>
    <s v="WILDCAT"/>
    <s v="18/9/GALFPC1687R45"/>
    <s v="Oui"/>
    <n v="8.8105726872246688"/>
    <n v="9080"/>
  </r>
  <r>
    <d v="2018-09-19T00:00:00"/>
    <s v="Achat d'un Power bank pour la charge de téléphone"/>
    <s v="Office Materials"/>
    <s v="Investigations"/>
    <n v="130000"/>
    <x v="1"/>
    <s v="WILDCAT"/>
    <s v="18/9/GALFPC1687F25"/>
    <s v="Oui"/>
    <n v="14.317180616740089"/>
    <n v="9080"/>
  </r>
  <r>
    <d v="2018-09-19T00:00:00"/>
    <s v="Frais d'hôtel (1) nuitée"/>
    <s v="Travel subsistence"/>
    <s v="Investigations"/>
    <n v="250000"/>
    <x v="1"/>
    <s v="WILDCAT"/>
    <s v="18/9/GALFPC1687F46"/>
    <s v="Oui"/>
    <n v="27.533039647577091"/>
    <n v="9080"/>
  </r>
  <r>
    <d v="2018-09-19T00:00:00"/>
    <s v="Transport Maison-buereau A/R"/>
    <s v="Transport"/>
    <s v="Investigations"/>
    <n v="25000"/>
    <x v="2"/>
    <s v="WILDCAT"/>
    <s v="18/9/GALFPC1688"/>
    <s v="Oui"/>
    <n v="2.7533039647577091"/>
    <n v="9080"/>
  </r>
  <r>
    <d v="2018-09-19T00:00:00"/>
    <s v="Achat de credit "/>
    <s v="Telephone"/>
    <s v="Investigations"/>
    <n v="10000"/>
    <x v="2"/>
    <s v="WILDCAT"/>
    <s v="18/9/GALFPC1697"/>
    <s v="Oui"/>
    <n v="1.1013215859030836"/>
    <n v="9080"/>
  </r>
  <r>
    <d v="2018-09-19T00:00:00"/>
    <s v="Taxi bureau-maison"/>
    <s v="Transport"/>
    <s v="Legal"/>
    <n v="10000"/>
    <x v="6"/>
    <s v="WILDCAT"/>
    <s v="18/9/GALFPC1665"/>
    <s v="Oui"/>
    <n v="1.1013215859030836"/>
    <n v="9080"/>
  </r>
  <r>
    <d v="2018-09-19T00:00:00"/>
    <s v="Transport Moné  Dubréka-centre ville (Banque)-bureau pour dépôt de l'arbitrage"/>
    <s v="Transport"/>
    <s v="Office"/>
    <n v="70000"/>
    <x v="4"/>
    <s v="WILDCAT"/>
    <s v="18/9/GALFPC1694"/>
    <s v="Oui"/>
    <n v="7.7092511013215859"/>
    <n v="9080"/>
  </r>
  <r>
    <d v="2018-09-19T00:00:00"/>
    <s v="Frais deplacement taxi urbain Kipé-Aéroport-Bureau  pour reception de Charlotte"/>
    <s v="Transport"/>
    <s v="Office"/>
    <n v="50000"/>
    <x v="4"/>
    <s v="WILDCAT"/>
    <s v="18/9/GALFPC1695"/>
    <s v="Oui"/>
    <n v="5.5066079295154182"/>
    <n v="9080"/>
  </r>
  <r>
    <d v="2018-09-19T00:00:00"/>
    <s v="Frais  examens médicaux et Achat de produits pharmaceutique (Arthemeter, Cipro 500mg métronidazone, solicef inj, seringue)"/>
    <s v="Personnel"/>
    <s v="Team Building"/>
    <n v="521300"/>
    <x v="4"/>
    <s v="WILDCAT"/>
    <s v="18/9/GALFPC1696"/>
    <s v="Oui"/>
    <n v="57.41189427312775"/>
    <n v="9080"/>
  </r>
  <r>
    <d v="2018-09-19T00:00:00"/>
    <s v="Frais transfert/orange money de (5 000 000 GNF) à E37 "/>
    <s v="Transfert Fees"/>
    <s v="Office"/>
    <n v="55000"/>
    <x v="4"/>
    <s v="WILDCAT"/>
    <s v="18/9/GALFPC1700"/>
    <s v="Oui"/>
    <n v="6.0572687224669606"/>
    <n v="9080"/>
  </r>
  <r>
    <d v="2018-09-19T00:00:00"/>
    <s v="Taxi maison-en ville et bureau pour non seulement payer les bonus mais aussi pour faire le retrait bancaire au compte de wara"/>
    <s v="Transport"/>
    <s v="Media"/>
    <n v="70000"/>
    <x v="11"/>
    <s v="WILDCAT"/>
    <s v="18/9/GALFPC1690"/>
    <s v="Oui"/>
    <n v="7.7092511013215859"/>
    <n v="9080"/>
  </r>
  <r>
    <d v="2018-09-19T00:00:00"/>
    <s v="Paiement de bonus media au www,soleilfmguinee,net cas chimpanzé de lola "/>
    <s v="Bonus"/>
    <s v="Media"/>
    <n v="100000"/>
    <x v="11"/>
    <s v="WILDCAT"/>
    <s v="18/9/GALFPC1679R13"/>
    <s v="Oui"/>
    <n v="11.013215859030836"/>
    <n v="9080"/>
  </r>
  <r>
    <d v="2018-09-19T00:00:00"/>
    <s v="Paiement de bonus media au www,guineezenith,com  cas chimpanzé de lola "/>
    <s v="Bonus"/>
    <s v="Media"/>
    <n v="100000"/>
    <x v="11"/>
    <s v="WILDCAT"/>
    <s v="18/9/GALFPC1679R12"/>
    <s v="Oui"/>
    <n v="11.013215859030836"/>
    <n v="9080"/>
  </r>
  <r>
    <d v="2018-09-19T00:00:00"/>
    <s v="Paiement de bonus media au www,ledeclic,info  cas chimpanzé de lola "/>
    <s v="Bonus"/>
    <s v="Media"/>
    <n v="100000"/>
    <x v="11"/>
    <s v="WILDCAT"/>
    <s v="18/9/GALFPC1679R11"/>
    <s v="Oui"/>
    <n v="11.013215859030836"/>
    <n v="9080"/>
  </r>
  <r>
    <d v="2018-09-19T00:00:00"/>
    <s v="Paiement de bonus media au www,guineematin,com cas chimpanzé de lola "/>
    <s v="Bonus"/>
    <s v="Media"/>
    <n v="100000"/>
    <x v="11"/>
    <s v="WILDCAT"/>
    <s v="18/9/GALFPC1679R10"/>
    <s v="Oui"/>
    <n v="11.013215859030836"/>
    <n v="9080"/>
  </r>
  <r>
    <d v="2018-09-19T00:00:00"/>
    <s v="Paiement de bonus media au www,guineechrono,com  cas chimpanzé de lola "/>
    <s v="Bonus"/>
    <s v="Media"/>
    <n v="100000"/>
    <x v="11"/>
    <s v="WILDCAT"/>
    <s v="18/9/GALFPC1679R09"/>
    <s v="Oui"/>
    <n v="11.013215859030836"/>
    <n v="9080"/>
  </r>
  <r>
    <d v="2018-09-19T00:00:00"/>
    <s v="Paiement de bonus media au www,leprojecteurguinee,com  cas chimpanzé de lola "/>
    <s v="Bonus"/>
    <s v="Media"/>
    <n v="100000"/>
    <x v="11"/>
    <s v="WILDCAT"/>
    <s v="18/9/GALFPC1679R07"/>
    <s v="Oui"/>
    <n v="11.013215859030836"/>
    <n v="9080"/>
  </r>
  <r>
    <d v="2018-09-19T00:00:00"/>
    <s v="Paiement de bonus media au www,visionguinee,info  cas chimpanzé de lola "/>
    <s v="Bonus"/>
    <s v="Media"/>
    <n v="100000"/>
    <x v="11"/>
    <s v="WILDCAT"/>
    <s v="18/9/GALFPC1679R05"/>
    <s v="Oui"/>
    <n v="11.013215859030836"/>
    <n v="9080"/>
  </r>
  <r>
    <d v="2018-09-19T00:00:00"/>
    <s v="Ration Journalière à colonel Sow"/>
    <s v="Travel subsistence"/>
    <s v="Operation"/>
    <n v="160000"/>
    <x v="5"/>
    <s v="WILDCAT"/>
    <s v="18/9/GALFPC1691R02"/>
    <s v="Oui"/>
    <n v="17.621145374449338"/>
    <n v="9080"/>
  </r>
  <r>
    <d v="2018-09-19T00:00:00"/>
    <s v="Ration Journalière à Sessou"/>
    <s v="Travel subsistence"/>
    <s v="Operation"/>
    <n v="160000"/>
    <x v="5"/>
    <s v="WILDCAT"/>
    <s v="18/9/GALFPC1691R03"/>
    <s v="Oui"/>
    <n v="17.621145374449338"/>
    <n v="9080"/>
  </r>
  <r>
    <d v="2018-09-19T00:00:00"/>
    <s v="Ration Journalière à E40"/>
    <s v="Travel subsistence"/>
    <s v="Operation"/>
    <n v="160000"/>
    <x v="5"/>
    <s v="WILDCAT"/>
    <s v="18/9/GALFPC1691R04"/>
    <s v="Oui"/>
    <n v="17.621145374449338"/>
    <n v="9080"/>
  </r>
  <r>
    <d v="2018-09-19T00:00:00"/>
    <s v="Ration Journalière à E37"/>
    <s v="Travel subsistence"/>
    <s v="Operation"/>
    <n v="160000"/>
    <x v="5"/>
    <s v="WILDCAT"/>
    <s v="18/9/GALFPC1691R05"/>
    <s v="Oui"/>
    <n v="17.621145374449338"/>
    <n v="9080"/>
  </r>
  <r>
    <d v="2018-09-19T00:00:00"/>
    <s v="Transport  E40 AR Mamou-Sabouya "/>
    <s v="Transport"/>
    <s v="Operation"/>
    <n v="350000"/>
    <x v="5"/>
    <s v="WILDCAT"/>
    <s v="18/9/GALFPC1691R06"/>
    <s v="Oui"/>
    <n v="38.546255506607928"/>
    <n v="9080"/>
  </r>
  <r>
    <d v="2018-09-19T00:00:00"/>
    <s v="Facture n° 874 Frais d'Hôtel (3) nuitées"/>
    <s v="Travel subsistence"/>
    <s v="Operation"/>
    <n v="750000"/>
    <x v="5"/>
    <s v="WILDCAT"/>
    <s v="18/9/GALFPC1691F874"/>
    <s v="Oui"/>
    <n v="82.59911894273128"/>
    <n v="9080"/>
  </r>
  <r>
    <d v="2018-09-19T00:00:00"/>
    <s v="Facture n° 875  Frais d'Hôtel (1) nuitée"/>
    <s v="Travel subsistence"/>
    <s v="Operation"/>
    <n v="300000"/>
    <x v="5"/>
    <s v="WILDCAT"/>
    <s v="18/9/GALFPC1691F875"/>
    <s v="Oui"/>
    <n v="33.039647577092509"/>
    <n v="9080"/>
  </r>
  <r>
    <d v="2018-09-19T00:00:00"/>
    <s v="Facture 26 Thierno Abdoulaye Achat de trois Power Bank "/>
    <s v="Office Materials"/>
    <s v="Office"/>
    <n v="390000"/>
    <x v="5"/>
    <s v="WILDCAT"/>
    <s v="18/9/GALFPC1699F26"/>
    <s v="Oui"/>
    <n v="42.951541850220266"/>
    <n v="9080"/>
  </r>
  <r>
    <d v="2018-09-19T00:00:00"/>
    <s v="Carburant pour le second véhicule pour aller à Sabouya"/>
    <s v="Transport"/>
    <s v="Operation"/>
    <n v="300000"/>
    <x v="5"/>
    <s v="WILDCAT"/>
    <s v="18/9/GALFPC1699TC"/>
    <s v="Oui"/>
    <n v="33.039647577092509"/>
    <n v="9080"/>
  </r>
  <r>
    <d v="2018-09-20T00:00:00"/>
    <s v="Paiement Food allowance pour (7) jours"/>
    <s v="Travel subsistence"/>
    <s v="Management"/>
    <n v="840000"/>
    <x v="10"/>
    <s v="WILDCAT"/>
    <s v="18/9/GALFPC1701"/>
    <s v="Oui"/>
    <n v="92.511013215859037"/>
    <n v="9080"/>
  </r>
  <r>
    <d v="2018-09-20T00:00:00"/>
    <s v="Frais transport pour l'expédition de jugement, cas peau de panthère Kankan"/>
    <s v="Transport"/>
    <s v="Legal"/>
    <n v="50000"/>
    <x v="7"/>
    <s v="WILDCAT"/>
    <s v="18/9/GALFPC1702"/>
    <s v="Oui"/>
    <n v="5.5066079295154182"/>
    <n v="9080"/>
  </r>
  <r>
    <d v="2018-09-20T00:00:00"/>
    <s v="Transport maison-centre ville (Port Boulbinet) pour les Îles de los"/>
    <s v="Transport"/>
    <s v="Investigations"/>
    <n v="15000"/>
    <x v="0"/>
    <s v="WILDCAT"/>
    <s v="18/9/GALFPC1698R34-35"/>
    <s v="Oui"/>
    <n v="1.6519823788546255"/>
    <n v="9080"/>
  </r>
  <r>
    <d v="2018-09-20T00:00:00"/>
    <s v="Frais de déplacement d'une pirogue pour enquête à Room (Îles de los)"/>
    <s v="Transport"/>
    <s v="Investigations"/>
    <n v="400000"/>
    <x v="0"/>
    <s v="WILDCAT"/>
    <s v="18/9/GALFPC1698R36"/>
    <s v="Oui"/>
    <n v="44.052863436123346"/>
    <n v="9080"/>
  </r>
  <r>
    <d v="2018-09-20T00:00:00"/>
    <s v="Ration journaliére pour enquête dans les Îles de Los (Room)"/>
    <s v="Travel subsistence"/>
    <s v="Investigations"/>
    <n v="100000"/>
    <x v="0"/>
    <s v="WILDCAT"/>
    <s v="18/9/GALFPC1698R37"/>
    <s v="Oui"/>
    <n v="11.013215859030836"/>
    <n v="9080"/>
  </r>
  <r>
    <d v="2018-09-20T00:00:00"/>
    <s v="Transport Boulbinet-maison"/>
    <s v="Transport"/>
    <s v="Investigations"/>
    <n v="25000"/>
    <x v="0"/>
    <s v="WILDCAT"/>
    <s v="18/9/GALFPC1698R38"/>
    <s v="Oui"/>
    <n v="2.7533039647577091"/>
    <n v="9080"/>
  </r>
  <r>
    <d v="2018-09-20T00:00:00"/>
    <s v="Ration journaliere"/>
    <s v="Travel subsistence"/>
    <s v="Investigations"/>
    <n v="80000"/>
    <x v="1"/>
    <s v="WILDCAT"/>
    <s v="18/9/GALFPC1687R47"/>
    <s v="Oui"/>
    <n v="8.8105726872246688"/>
    <n v="9080"/>
  </r>
  <r>
    <d v="2018-09-20T00:00:00"/>
    <s v="Transport hotel - centre ville pour la rencontre de l'equipe"/>
    <s v="Transport"/>
    <s v="Investigations"/>
    <n v="10000"/>
    <x v="1"/>
    <s v="WILDCAT"/>
    <s v="18/9/GALFPC1687R46"/>
    <s v="Oui"/>
    <n v="1.1013215859030836"/>
    <n v="9080"/>
  </r>
  <r>
    <d v="2018-09-20T00:00:00"/>
    <s v="Frais d'hôtel (1) nuitée"/>
    <s v="Travel subsistence"/>
    <s v="Investigations"/>
    <n v="250000"/>
    <x v="1"/>
    <s v="WILDCAT"/>
    <s v="18/9/GALFPC1687F49"/>
    <s v="Oui"/>
    <n v="27.533039647577091"/>
    <n v="9080"/>
  </r>
  <r>
    <d v="2018-09-20T00:00:00"/>
    <s v="Transport Maison-bureau A/R"/>
    <s v="Transport"/>
    <s v="Investigations"/>
    <n v="25000"/>
    <x v="2"/>
    <s v="WILDCAT"/>
    <s v="18/9/GALFPC1688"/>
    <s v="Oui"/>
    <n v="2.7533039647577091"/>
    <n v="9080"/>
  </r>
  <r>
    <d v="2018-09-20T00:00:00"/>
    <s v="Achat  de telephone pour enquête"/>
    <s v="Telephone"/>
    <s v="Investigations"/>
    <n v="180000"/>
    <x v="2"/>
    <s v="WILDCAT"/>
    <s v="18/9/GALFPC1704"/>
    <s v="Oui"/>
    <n v="19.823788546255507"/>
    <n v="9080"/>
  </r>
  <r>
    <d v="2018-09-20T00:00:00"/>
    <s v="Transport achet telephone"/>
    <s v="Transport"/>
    <s v="Investigations"/>
    <n v="7000"/>
    <x v="2"/>
    <s v="WILDCAT"/>
    <s v="18/9/GALFPC1705"/>
    <s v="Oui"/>
    <n v="0.77092511013215859"/>
    <n v="9080"/>
  </r>
  <r>
    <d v="2018-09-20T00:00:00"/>
    <s v="Frais taxi moto  bureau-Banque A/R pour retrait appro caisse"/>
    <s v="Transport"/>
    <s v="Office"/>
    <n v="50000"/>
    <x v="4"/>
    <s v="WILDCAT"/>
    <s v="18/9/GALFPC1706"/>
    <s v="Oui"/>
    <n v="5.5066079295154182"/>
    <n v="9080"/>
  </r>
  <r>
    <d v="2018-09-20T00:00:00"/>
    <s v="Achat de (15) paquets d'eau coyah pour le bureau"/>
    <s v="Personnel"/>
    <s v="Team Building"/>
    <n v="105000"/>
    <x v="4"/>
    <s v="WILDCAT"/>
    <s v="18/9/GALFPC1708"/>
    <s v="Oui"/>
    <n v="11.56387665198238"/>
    <n v="9080"/>
  </r>
  <r>
    <d v="2018-09-20T00:00:00"/>
    <s v="Frais de transfert/orange money de (700 000 gnf) à E19"/>
    <s v="Transfert Fees"/>
    <s v="Office"/>
    <n v="20000"/>
    <x v="4"/>
    <s v="WILDCAT"/>
    <s v="18/9/GALFPC1712"/>
    <s v="Oui"/>
    <n v="2.2026431718061672"/>
    <n v="9080"/>
  </r>
  <r>
    <d v="2018-09-20T00:00:00"/>
    <s v="Carburant pour le second véhicule pour aller à Sabouya"/>
    <s v="Transport"/>
    <s v="Operation"/>
    <n v="300000"/>
    <x v="5"/>
    <s v="WILDCAT"/>
    <s v="18/9/GALFPC1699TC"/>
    <s v="Oui"/>
    <n v="33.039647577092509"/>
    <n v="9080"/>
  </r>
  <r>
    <d v="2018-09-20T00:00:00"/>
    <s v="Bonus Agent Ibrahim Sylla"/>
    <s v="Bonus"/>
    <s v="Operation"/>
    <n v="400000"/>
    <x v="5"/>
    <s v="WILDCAT"/>
    <s v="18/9/GALFPC1699R07"/>
    <s v="Oui"/>
    <n v="44.052863436123346"/>
    <n v="9080"/>
  </r>
  <r>
    <d v="2018-09-20T00:00:00"/>
    <s v="Bonus Agent Patrice Béavogui"/>
    <s v="Bonus"/>
    <s v="Operation"/>
    <n v="400000"/>
    <x v="5"/>
    <s v="WILDCAT"/>
    <s v="18/9/GALFPC1699R08"/>
    <s v="Oui"/>
    <n v="44.052863436123346"/>
    <n v="9080"/>
  </r>
  <r>
    <d v="2018-09-20T00:00:00"/>
    <s v="Bonus Agent Hassane Camara"/>
    <s v="Bonus"/>
    <s v="Operation"/>
    <n v="400000"/>
    <x v="5"/>
    <s v="WILDCAT"/>
    <s v="18/9/GALFPC1699R09"/>
    <s v="Oui"/>
    <n v="44.052863436123346"/>
    <n v="9080"/>
  </r>
  <r>
    <d v="2018-09-20T00:00:00"/>
    <s v="Bonus Agent Ali Pléguemou"/>
    <s v="Bonus"/>
    <s v="Operation"/>
    <n v="400000"/>
    <x v="5"/>
    <s v="WILDCAT"/>
    <s v="18/9/GALFPC1699R10"/>
    <s v="Oui"/>
    <n v="44.052863436123346"/>
    <n v="9080"/>
  </r>
  <r>
    <d v="2018-09-20T00:00:00"/>
    <s v="Bonus Agent Koffa Camara"/>
    <s v="Bonus"/>
    <s v="Operation"/>
    <n v="400000"/>
    <x v="5"/>
    <s v="WILDCAT"/>
    <s v="18/9/GALFPC1699R11"/>
    <s v="Oui"/>
    <n v="44.052863436123346"/>
    <n v="9080"/>
  </r>
  <r>
    <d v="2018-09-20T00:00:00"/>
    <s v="Transport AR de l'hôtel-africa relai-Africa puis au bac 16 AR"/>
    <s v="Transport"/>
    <s v="Operation"/>
    <n v="60000"/>
    <x v="5"/>
    <s v="WILDCAT"/>
    <s v="18/9/GALFPC1699R13"/>
    <s v="Oui"/>
    <n v="6.607929515418502"/>
    <n v="9080"/>
  </r>
  <r>
    <d v="2018-09-20T00:00:00"/>
    <s v="Achat Nourriture pour les Agents Sardine, pains et sachet d'eau (Paquet)"/>
    <s v="Trust building"/>
    <s v="Operation"/>
    <n v="92000"/>
    <x v="5"/>
    <s v="WILDCAT"/>
    <s v="18/9/GALFPC1699R24"/>
    <s v="Oui"/>
    <n v="10.13215859030837"/>
    <n v="9080"/>
  </r>
  <r>
    <d v="2018-09-20T00:00:00"/>
    <s v="Transport Hôtel le relais-Cyber-Hôtel pour imprimer un document et le deposer à E20"/>
    <s v="Transport"/>
    <s v="Operation"/>
    <n v="20000"/>
    <x v="5"/>
    <s v="WILDCAT"/>
    <s v="18/9/GALFPC1699R27"/>
    <s v="Oui"/>
    <n v="2.2026431718061672"/>
    <n v="9080"/>
  </r>
  <r>
    <d v="2018-09-20T00:00:00"/>
    <s v="Achat de (20) l d'essence pour les différentes courses (bureau-Eaux et Forêts-Interpol)  pour la préparation de l'opération à Room (Îles de Los)"/>
    <s v="Transport"/>
    <s v="Management"/>
    <n v="200000"/>
    <x v="9"/>
    <s v="WILDCAT"/>
    <s v="18/9/GALFPC1703"/>
    <s v="Oui"/>
    <n v="22.026431718061673"/>
    <n v="9080"/>
  </r>
  <r>
    <d v="2018-09-20T00:00:00"/>
    <s v="Achat de pièces pour le véh. Perso. Du Coordonnateur"/>
    <s v="Transport"/>
    <s v="Management"/>
    <n v="2280000"/>
    <x v="9"/>
    <s v="WILDCAT"/>
    <s v="18/9/GALFPC1709F00278, F02"/>
    <s v="Oui"/>
    <n v="251.10132158590309"/>
    <n v="9080"/>
  </r>
  <r>
    <d v="2018-09-21T00:00:00"/>
    <s v="Frais deplacement A/R de Charlotte bureau-UE-Interpol-petit bateau"/>
    <s v="Transport"/>
    <s v="Legal"/>
    <n v="140000"/>
    <x v="7"/>
    <s v="WILDCAT"/>
    <s v="18/9/GALFPC1710R19"/>
    <s v="Oui"/>
    <n v="15.418502202643172"/>
    <n v="9080"/>
  </r>
  <r>
    <d v="2018-09-21T00:00:00"/>
    <s v="Achat de nourriture pour l'équipe de l'opération dans les Îles de Los"/>
    <s v="Travel subsistence"/>
    <s v="Operation"/>
    <n v="79000"/>
    <x v="7"/>
    <s v="WILDCAT"/>
    <s v="18/9/GALFPC1710R08"/>
    <s v="Oui"/>
    <n v="8.7004405286343616"/>
    <n v="9080"/>
  </r>
  <r>
    <d v="2018-09-21T00:00:00"/>
    <s v="Transport inter-urbain de Saïdou Barry pour la préparation de l'opération dans les Îles de Los"/>
    <s v="Transport"/>
    <s v="Operation"/>
    <n v="500000"/>
    <x v="7"/>
    <s v="WILDCAT"/>
    <s v="18/9/GALFPC1710R02,07"/>
    <s v="Oui"/>
    <n v="55.066079295154182"/>
    <n v="9080"/>
  </r>
  <r>
    <d v="2018-09-21T00:00:00"/>
    <s v="Transport Interpol-TPI/Kaloum"/>
    <s v="Transport"/>
    <s v="Operation"/>
    <n v="10000"/>
    <x v="7"/>
    <s v="WILDCAT"/>
    <s v="18/9/GALFPC1710R06"/>
    <s v="Oui"/>
    <n v="1.1013215859030836"/>
    <n v="9080"/>
  </r>
  <r>
    <d v="2018-09-21T00:00:00"/>
    <s v="Transport Bureau-Interpol A/R"/>
    <s v="Transport"/>
    <s v="Operation"/>
    <n v="70000"/>
    <x v="7"/>
    <s v="WILDCAT"/>
    <s v="18/9/GALFPC1710R05"/>
    <s v="Oui"/>
    <n v="7.7092511013215859"/>
    <n v="9080"/>
  </r>
  <r>
    <d v="2018-09-21T00:00:00"/>
    <s v="Transport bureau-petit bateau pour paiement frais location bateau"/>
    <s v="Transport"/>
    <s v="Operation"/>
    <n v="70000"/>
    <x v="7"/>
    <s v="WILDCAT"/>
    <s v="18/9/GALFPC1710R04"/>
    <s v="Oui"/>
    <n v="7.7092511013215859"/>
    <n v="9080"/>
  </r>
  <r>
    <d v="2018-09-21T00:00:00"/>
    <s v="taxi maison coronthie"/>
    <s v="Transport"/>
    <s v="Investigations"/>
    <n v="10000"/>
    <x v="0"/>
    <s v="WILDCAT"/>
    <s v="18/9/GALFPC1711R39"/>
    <s v="Oui"/>
    <n v="1.1013215859030836"/>
    <n v="9080"/>
  </r>
  <r>
    <d v="2018-09-21T00:00:00"/>
    <s v="taxi moto coronthie boulbinet"/>
    <s v="Transport"/>
    <s v="Investigations"/>
    <n v="5000"/>
    <x v="0"/>
    <s v="WILDCAT"/>
    <s v="18/9/GALFPC1711R40"/>
    <s v="Oui"/>
    <n v="0.5506607929515418"/>
    <n v="9080"/>
  </r>
  <r>
    <d v="2018-09-21T00:00:00"/>
    <s v="déplacement d'une pirogue pour aller contrôlé les mouvements de Carlos"/>
    <s v="Transport"/>
    <s v="Investigations"/>
    <n v="400000"/>
    <x v="0"/>
    <s v="WILDCAT"/>
    <s v="18/9/GALFPC1711R41"/>
    <s v="Oui"/>
    <n v="44.052863436123346"/>
    <n v="9080"/>
  </r>
  <r>
    <d v="2018-09-21T00:00:00"/>
    <s v="Achat de nourriture de petits déjeuner, déjeuner et dîner pendant une nuit à Romm (Îles de Los) pour enquête"/>
    <s v="Transport"/>
    <s v="Investigations"/>
    <n v="280000"/>
    <x v="0"/>
    <s v="WILDCAT"/>
    <s v="18/9/GALFPC1711R42,43"/>
    <s v="Oui"/>
    <n v="30.837004405286343"/>
    <n v="9080"/>
  </r>
  <r>
    <d v="2018-09-21T00:00:00"/>
    <s v="Ration journaliere"/>
    <s v="Travel subsistence"/>
    <s v="Investigations"/>
    <n v="80000"/>
    <x v="1"/>
    <s v="WILDCAT"/>
    <s v="18/9/GALFPC1687R01"/>
    <s v="Oui"/>
    <n v="8.8105726872246688"/>
    <n v="9080"/>
  </r>
  <r>
    <d v="2018-09-21T00:00:00"/>
    <s v="Trasport hotel- gare routiere"/>
    <s v="Transport"/>
    <s v="Investigations"/>
    <n v="5000"/>
    <x v="1"/>
    <s v="WILDCAT"/>
    <s v="18/9/GALFPC1687R49"/>
    <s v="Oui"/>
    <n v="0.5506607929515418"/>
    <n v="9080"/>
  </r>
  <r>
    <d v="2018-09-21T00:00:00"/>
    <s v="Transport mamou- conakry"/>
    <s v="Transport"/>
    <s v="Investigations"/>
    <n v="70000"/>
    <x v="1"/>
    <s v="WILDCAT"/>
    <s v="18/9/GALFPC1687TV"/>
    <s v="Oui"/>
    <n v="7.7092511013215859"/>
    <n v="9080"/>
  </r>
  <r>
    <d v="2018-09-21T00:00:00"/>
    <s v="Tranport gare routiere- maison"/>
    <s v="Transport"/>
    <s v="Investigations"/>
    <n v="10000"/>
    <x v="1"/>
    <s v="WILDCAT"/>
    <s v="18/9/GALFPC1687R02"/>
    <s v="Oui"/>
    <n v="1.1013215859030836"/>
    <n v="9080"/>
  </r>
  <r>
    <d v="2018-09-21T00:00:00"/>
    <s v="Transport Maison-bureau A/R"/>
    <s v="Transport"/>
    <s v="Investigations"/>
    <n v="25000"/>
    <x v="2"/>
    <s v="WILDCAT"/>
    <s v="18/9/GALFPC1688"/>
    <s v="Oui"/>
    <n v="2.7533039647577091"/>
    <n v="9080"/>
  </r>
  <r>
    <d v="2018-09-21T00:00:00"/>
    <s v="Transport bureau-kipé"/>
    <s v="Transport"/>
    <s v="Investigations"/>
    <n v="10000"/>
    <x v="2"/>
    <s v="WILDCAT"/>
    <s v="18/9/GALFPC1715"/>
    <s v="Oui"/>
    <n v="1.1013215859030836"/>
    <n v="9080"/>
  </r>
  <r>
    <d v="2018-09-21T00:00:00"/>
    <s v="Facture n°004/18  frais de traitement des dossier du personnel"/>
    <s v="Services"/>
    <s v="Office"/>
    <n v="1300000"/>
    <x v="4"/>
    <s v="WILDCAT"/>
    <s v="18/9/GALFPC1713"/>
    <s v="Oui"/>
    <n v="143.17180616740089"/>
    <n v="9080"/>
  </r>
  <r>
    <d v="2018-09-21T00:00:00"/>
    <s v="Frais Transfert/orange money de (1 000 000 GNF) à E37 en opération à Mamou"/>
    <s v="Transfert Fees"/>
    <s v="Office"/>
    <n v="40000"/>
    <x v="4"/>
    <s v="WILDCAT"/>
    <s v="18/9/GALFPC1716"/>
    <s v="Oui"/>
    <n v="4.4052863436123344"/>
    <n v="9080"/>
  </r>
  <r>
    <d v="2018-09-21T00:00:00"/>
    <s v="Frais de transfert/orange money de (600 000 gnf) à E19"/>
    <s v="Transfert Fees"/>
    <s v="Office"/>
    <n v="20000"/>
    <x v="4"/>
    <s v="WILDCAT"/>
    <s v="18/9/GALFPC1718"/>
    <s v="Oui"/>
    <n v="2.2026431718061672"/>
    <n v="9080"/>
  </r>
  <r>
    <d v="2018-09-21T00:00:00"/>
    <s v="Achat sacs pour mettre les trophées"/>
    <s v="Office Materials"/>
    <s v="Office"/>
    <n v="15000"/>
    <x v="5"/>
    <s v="WILDCAT"/>
    <s v="18/9/GALFPC1699R26"/>
    <s v="Oui"/>
    <n v="1.6519823788546255"/>
    <n v="9080"/>
  </r>
  <r>
    <d v="2018-09-21T00:00:00"/>
    <s v="Frais d'Hôtel (3) nuitées"/>
    <s v="Travel subsistence"/>
    <s v="Operation"/>
    <n v="750000"/>
    <x v="5"/>
    <s v="WILDCAT"/>
    <s v="18/9/GALFPC1699F13"/>
    <s v="Oui"/>
    <n v="82.59911894273128"/>
    <n v="9080"/>
  </r>
  <r>
    <d v="2018-09-21T00:00:00"/>
    <s v="Frais d'Hôtel (1) nuitée"/>
    <s v="Travel subsistence"/>
    <s v="Operation"/>
    <n v="250000"/>
    <x v="5"/>
    <s v="WILDCAT"/>
    <s v="18/9/GALFPC1699F14"/>
    <s v="Oui"/>
    <n v="27.533039647577091"/>
    <n v="9080"/>
  </r>
  <r>
    <d v="2018-09-21T00:00:00"/>
    <s v="Ration Journalière à E37"/>
    <s v="Travel subsistence"/>
    <s v="Operation"/>
    <n v="80000"/>
    <x v="5"/>
    <s v="WILDCAT"/>
    <s v="18/9/GALFPC1699R14"/>
    <s v="Oui"/>
    <n v="8.8105726872246688"/>
    <n v="9080"/>
  </r>
  <r>
    <d v="2018-09-21T00:00:00"/>
    <s v="Ration Journalière à E40"/>
    <s v="Travel subsistence"/>
    <s v="Operation"/>
    <n v="80000"/>
    <x v="5"/>
    <s v="WILDCAT"/>
    <s v="18/9/GALFPC1699R15"/>
    <s v="Oui"/>
    <n v="8.8105726872246688"/>
    <n v="9080"/>
  </r>
  <r>
    <d v="2018-09-21T00:00:00"/>
    <s v="Ration Journalière au Colonel Sow"/>
    <s v="Travel subsistence"/>
    <s v="Operation"/>
    <n v="80000"/>
    <x v="5"/>
    <s v="WILDCAT"/>
    <s v="18/9/GALFPC1699R16"/>
    <s v="Oui"/>
    <n v="8.8105726872246688"/>
    <n v="9080"/>
  </r>
  <r>
    <d v="2018-09-21T00:00:00"/>
    <s v="Ration Journalière à Sessou"/>
    <s v="Travel subsistence"/>
    <s v="Operation"/>
    <n v="80000"/>
    <x v="5"/>
    <s v="WILDCAT"/>
    <s v="18/9/GALFPC1699R17"/>
    <s v="Oui"/>
    <n v="8.8105726872246688"/>
    <n v="9080"/>
  </r>
  <r>
    <d v="2018-09-21T00:00:00"/>
    <s v="Transport Hôtel africa- à la Gendarmerie"/>
    <s v="Transport "/>
    <s v="Operation"/>
    <n v="5000"/>
    <x v="5"/>
    <s v="WILDCAT"/>
    <s v="18/9/GALFPC1699R28"/>
    <s v="Oui"/>
    <n v="0.5506607929515418"/>
    <n v="9080"/>
  </r>
  <r>
    <d v="2018-09-21T00:00:00"/>
    <s v="Impression du questionnaire du PV"/>
    <s v="Office Materials"/>
    <s v="Office"/>
    <n v="10000"/>
    <x v="5"/>
    <s v="WILDCAT"/>
    <s v="18/9/GALFPC1699R18"/>
    <s v="Oui"/>
    <n v="1.1013215859030836"/>
    <n v="9080"/>
  </r>
  <r>
    <d v="2018-09-21T00:00:00"/>
    <s v="Frais d'impression et photocopie du PV-Connexion et le prix d'une chemise pour les documents."/>
    <s v="Office Materials"/>
    <s v="Operation"/>
    <n v="97500"/>
    <x v="5"/>
    <s v="WILDCAT"/>
    <s v="18/9/GALFPC1699R19"/>
    <s v="Oui"/>
    <n v="10.737885462555067"/>
    <n v="9080"/>
  </r>
  <r>
    <d v="2018-09-21T00:00:00"/>
    <s v="Bonus comandant Kolié Charles"/>
    <s v="Bonus"/>
    <s v="Operation"/>
    <n v="500000"/>
    <x v="5"/>
    <s v="WILDCAT"/>
    <s v="18/9/GALFPC1699R21"/>
    <s v="Oui"/>
    <n v="55.066079295154182"/>
    <n v="9080"/>
  </r>
  <r>
    <d v="2018-09-21T00:00:00"/>
    <s v="Bonus de Colonel Sow"/>
    <s v="Bonus"/>
    <s v="Operation"/>
    <n v="800000"/>
    <x v="5"/>
    <s v="WILDCAT"/>
    <s v="18/9/GALFPC1714R22"/>
    <s v="Oui"/>
    <n v="88.105726872246692"/>
    <n v="9080"/>
  </r>
  <r>
    <d v="2018-09-21T00:00:00"/>
    <s v="Achat de nourriture pour le tranficant"/>
    <s v="Jail visit"/>
    <s v="Operation"/>
    <n v="20000"/>
    <x v="5"/>
    <s v="WILDCAT"/>
    <s v="18/9/GALFPC1714R25"/>
    <s v="Oui"/>
    <n v="2.2026431718061672"/>
    <n v="9080"/>
  </r>
  <r>
    <d v="2018-09-21T00:00:00"/>
    <s v="Frais d'envoi mamdat d'amner (cas Carlos)"/>
    <s v="Services"/>
    <s v="Office"/>
    <n v="10000"/>
    <x v="5"/>
    <s v="WILDCAT"/>
    <s v="18/9/GALFPC1714R10"/>
    <s v="Oui"/>
    <n v="1.1013215859030836"/>
    <n v="9080"/>
  </r>
  <r>
    <d v="2018-09-21T00:00:00"/>
    <s v="Frais taxi TPI-hôtel de Sessou"/>
    <s v="Transport"/>
    <s v="Operation"/>
    <n v="10000"/>
    <x v="5"/>
    <s v="WILDCAT"/>
    <s v="18/9/GALFPC1714R21"/>
    <s v="Oui"/>
    <n v="1.1013215859030836"/>
    <n v="9080"/>
  </r>
  <r>
    <d v="2018-09-21T00:00:00"/>
    <s v="Achat carburant du véhicule de la Mission de Mamou"/>
    <s v="Transport"/>
    <s v="Operation"/>
    <n v="400000"/>
    <x v="5"/>
    <s v="WILDCAT"/>
    <s v="18/9/GALFPC1714R46"/>
    <s v="Oui"/>
    <n v="44.052863436123346"/>
    <n v="9080"/>
  </r>
  <r>
    <d v="2018-09-22T00:00:00"/>
    <s v="Achat d'un téléphone Samsung J3 + Power Bank pour Mr BARRY"/>
    <s v="Equipement"/>
    <s v="Office"/>
    <n v="1500000"/>
    <x v="7"/>
    <s v="WILDCAT"/>
    <s v="18/9/GALFPC1723"/>
    <s v="Oui"/>
    <n v="165.19823788546256"/>
    <n v="9080"/>
  </r>
  <r>
    <d v="2018-09-22T00:00:00"/>
    <s v="Frais de loation d'un bateau A/R pour une opération à Room (dans les Îles de Los)"/>
    <s v="Transport"/>
    <s v="Operation"/>
    <n v="1700000"/>
    <x v="7"/>
    <s v="WILDCAT"/>
    <s v="18/9/GALFPC1710R01,09"/>
    <s v="Oui"/>
    <n v="187.22466960352423"/>
    <n v="9080"/>
  </r>
  <r>
    <d v="2018-09-22T00:00:00"/>
    <s v="Frais voiture bureau-Interpol A/R"/>
    <s v="Transport"/>
    <s v="Operation"/>
    <n v="150000"/>
    <x v="7"/>
    <s v="WILDCAT"/>
    <s v="18/9/GALFPC1710R14"/>
    <s v="Oui"/>
    <n v="16.519823788546255"/>
    <n v="9080"/>
  </r>
  <r>
    <d v="2018-09-22T00:00:00"/>
    <s v="Paiement Bonus des cadres et Agents de l'Interpol pour l'opération ddans les Îles de Los (Room)"/>
    <s v="Bonus"/>
    <s v="Operation"/>
    <n v="1800000"/>
    <x v="7"/>
    <s v="WILDCAT"/>
    <s v="18/9/GALFPC1710R10,11,12 et13"/>
    <s v="Oui"/>
    <n v="198.23788546255506"/>
    <n v="9080"/>
  </r>
  <r>
    <d v="2018-09-22T00:00:00"/>
    <s v="Frais d'hôtel dans les Îles de Los"/>
    <s v="Travel subsistence"/>
    <s v="Investigations"/>
    <n v="350000"/>
    <x v="0"/>
    <s v="WILDCAT"/>
    <s v="18/9/GALFPC1718R44"/>
    <s v="Oui"/>
    <n v="38.546255506607928"/>
    <n v="9080"/>
  </r>
  <r>
    <d v="2018-09-22T00:00:00"/>
    <s v="Frais de déplacement d'une pirogue de Room (îles de Los)  à conakry"/>
    <s v="Transport"/>
    <s v="Investigations"/>
    <n v="300000"/>
    <x v="0"/>
    <s v="WILDCAT"/>
    <s v="18/9/GALFPC1718R45"/>
    <s v="Oui"/>
    <n v="33.039647577092509"/>
    <n v="9080"/>
  </r>
  <r>
    <d v="2018-09-22T00:00:00"/>
    <s v="Taxi moto boulbinet-maison"/>
    <s v="Transport"/>
    <s v="Investigations"/>
    <n v="15000"/>
    <x v="0"/>
    <s v="WILDCAT"/>
    <s v="18/9/GALFPC1718R46, 47"/>
    <s v="Oui"/>
    <n v="1.6519823788546255"/>
    <n v="9080"/>
  </r>
  <r>
    <d v="2018-09-22T00:00:00"/>
    <s v="Transport Maison-bureau A/R"/>
    <s v="Transport"/>
    <s v="Investigations"/>
    <n v="25000"/>
    <x v="2"/>
    <s v="WILDCAT"/>
    <s v="18/9/GALFPC1724"/>
    <s v="Oui"/>
    <n v="2.7533039647577091"/>
    <n v="9080"/>
  </r>
  <r>
    <d v="2018-09-22T00:00:00"/>
    <s v="Achat puce+credit"/>
    <s v="Telephone"/>
    <s v="Investigations"/>
    <n v="30000"/>
    <x v="2"/>
    <s v="WILDCAT"/>
    <s v="18/9/GALFPC1725"/>
    <s v="Oui"/>
    <n v="3.303964757709251"/>
    <n v="9080"/>
  </r>
  <r>
    <d v="2018-09-22T00:00:00"/>
    <s v="Transport Bureau-kagbélen"/>
    <s v="Transport"/>
    <s v="Investigations"/>
    <n v="10000"/>
    <x v="2"/>
    <s v="WILDCAT"/>
    <s v="18/9/GALFPC1727R41"/>
    <s v="Oui"/>
    <n v="1.1013215859030836"/>
    <n v="9080"/>
  </r>
  <r>
    <d v="2018-09-22T00:00:00"/>
    <s v="Food allowance journalier"/>
    <s v="Travel subsistence"/>
    <s v="Investigations"/>
    <n v="80000"/>
    <x v="2"/>
    <s v="WILDCAT"/>
    <s v="18/9/GALFPC1727r42"/>
    <s v="Oui"/>
    <n v="8.8105726872246688"/>
    <n v="9080"/>
  </r>
  <r>
    <d v="2018-09-22T00:00:00"/>
    <s v="Food allowance journalier (informateur)"/>
    <s v="Travel subsistence"/>
    <s v="Investigations"/>
    <n v="80000"/>
    <x v="2"/>
    <s v="WILDCAT"/>
    <s v="18/9/GALFPC1727R43"/>
    <s v="Oui"/>
    <n v="8.8105726872246688"/>
    <n v="9080"/>
  </r>
  <r>
    <d v="2018-09-22T00:00:00"/>
    <s v="Bonus pour informateur"/>
    <s v="Bonus "/>
    <s v="Investigations"/>
    <n v="200000"/>
    <x v="2"/>
    <s v="WILDCAT"/>
    <s v="18/9/GALFPC1727R44"/>
    <s v="Oui"/>
    <n v="22.026431718061673"/>
    <n v="9080"/>
  </r>
  <r>
    <d v="2018-09-22T00:00:00"/>
    <s v="Bonus pour le guide dans le village de bokarya"/>
    <s v="Bonus "/>
    <s v="Investigations"/>
    <n v="50000"/>
    <x v="2"/>
    <s v="WILDCAT"/>
    <s v="18/9/GALFPC1727R45"/>
    <s v="Oui"/>
    <n v="5.5066079295154182"/>
    <n v="9080"/>
  </r>
  <r>
    <d v="2018-09-22T00:00:00"/>
    <s v="Frais deplacement voiture kagbélén-forécariah (bokarya)"/>
    <s v="Transport"/>
    <s v="Investigations"/>
    <n v="450000"/>
    <x v="2"/>
    <s v="WILDCAT"/>
    <s v="18/9/GALFPC1727R46"/>
    <s v="Oui"/>
    <n v="49.559471365638764"/>
    <n v="9080"/>
  </r>
  <r>
    <d v="2018-09-22T00:00:00"/>
    <s v="Trust building "/>
    <s v="Trust building"/>
    <s v="Investigations"/>
    <n v="50000"/>
    <x v="2"/>
    <s v="WILDCAT"/>
    <s v="18/9/GALFPC1727R47"/>
    <s v="Oui"/>
    <n v="5.5066079295154182"/>
    <n v="9080"/>
  </r>
  <r>
    <d v="2018-09-22T00:00:00"/>
    <s v="Transport Kagbélen-Maison"/>
    <s v="Transport"/>
    <s v="Investigations"/>
    <n v="40000"/>
    <x v="2"/>
    <s v="WILDCAT"/>
    <s v="18/9/GALFPC1727R48"/>
    <s v="Oui"/>
    <n v="4.4052863436123344"/>
    <n v="9080"/>
  </r>
  <r>
    <d v="2018-09-22T00:00:00"/>
    <s v="Frais transport Maison-banque  pour retrait et retour bureau "/>
    <s v="Transport"/>
    <s v="Office"/>
    <n v="50000"/>
    <x v="4"/>
    <s v="WILDCAT"/>
    <s v="18/9/GALFPC1722"/>
    <s v="Oui"/>
    <n v="5.5066079295154182"/>
    <n v="9080"/>
  </r>
  <r>
    <d v="2018-09-22T00:00:00"/>
    <s v="Facture  Mamadou Alpha Diallo Distributeur  de produits téléphonique  pour transfert de créditE-recharge pour le telephone du bureau"/>
    <s v="Telephone"/>
    <s v="Office"/>
    <n v="1200000"/>
    <x v="4"/>
    <s v="WILDCAT"/>
    <s v="18/9/GALFPC1721"/>
    <s v="Oui"/>
    <n v="132.15859030837004"/>
    <n v="9080"/>
  </r>
  <r>
    <d v="2018-09-22T00:00:00"/>
    <s v="Transport retour bureau-domicile après le travail du samedi"/>
    <s v="Transport"/>
    <s v="Office"/>
    <n v="17500"/>
    <x v="4"/>
    <s v="WILDCAT"/>
    <s v="18/9/GALFPC1726"/>
    <s v="Oui"/>
    <n v="1.9273127753303965"/>
    <n v="9080"/>
  </r>
  <r>
    <d v="2018-09-22T00:00:00"/>
    <s v="Achat de produits  phramaceutique (déparasitant) pour le  pélican et ballance pour le pesser "/>
    <s v="Office Materials"/>
    <s v="Office"/>
    <n v="220000"/>
    <x v="4"/>
    <s v="WILDCAT"/>
    <s v="18/9/GALFPC1729"/>
    <s v="Oui"/>
    <n v="24.229074889867842"/>
    <n v="9080"/>
  </r>
  <r>
    <d v="2018-09-22T00:00:00"/>
    <s v="Frais de transfert/orange money  (700 000 gnf) à Saïdou pour la mission à Mamou du  cas Carlos"/>
    <s v="Transfert Fees"/>
    <s v="Office"/>
    <n v="20000"/>
    <x v="4"/>
    <s v="WILDCAT"/>
    <s v="18/9/GALFPC1731"/>
    <s v="Oui"/>
    <n v="2.2026431718061672"/>
    <n v="9080"/>
  </r>
  <r>
    <d v="2018-09-22T00:00:00"/>
    <s v="Frais de transfert/orange money à Baldé pour suivi juridique cas carlos"/>
    <s v="Transfert Fees"/>
    <s v="Office"/>
    <n v="34000"/>
    <x v="4"/>
    <s v="WILDCAT"/>
    <s v="18/9/GALFPC1732"/>
    <s v="Oui"/>
    <n v="3.7444933920704844"/>
    <n v="9080"/>
  </r>
  <r>
    <d v="2018-09-22T00:00:00"/>
    <s v="Food allowance journalier de Sessou"/>
    <s v="Travel subsistence"/>
    <s v="Operation"/>
    <n v="80000"/>
    <x v="5"/>
    <s v="WILDCAT"/>
    <s v="18/9/GALFPC1714R11"/>
    <s v="Oui"/>
    <n v="8.8105726872246688"/>
    <n v="9080"/>
  </r>
  <r>
    <d v="2018-09-22T00:00:00"/>
    <s v="Frais d'hôtel (1) nuité pour Sessou"/>
    <s v="Travel subsistence"/>
    <s v="Operation"/>
    <n v="250000"/>
    <x v="5"/>
    <s v="WILDCAT"/>
    <s v="18/9/GALFPC1714F21"/>
    <s v="Oui"/>
    <n v="27.533039647577091"/>
    <n v="9080"/>
  </r>
  <r>
    <d v="2018-09-22T00:00:00"/>
    <s v="Achat de (70) sessence pour véhicule 1 defférement Tranficant de Conakry-Mamou"/>
    <s v="Transport"/>
    <s v="Operation"/>
    <n v="700000"/>
    <x v="9"/>
    <s v="WILDCAT"/>
    <s v="18/9/GALFPC1722R53"/>
    <s v="Oui"/>
    <n v="77.092511013215855"/>
    <n v="9080"/>
  </r>
  <r>
    <d v="2018-09-22T00:00:00"/>
    <s v="Achat de (70) sessence pour véhicule 2 defférement Tranficant de Conakry-Mamou"/>
    <s v="Transport"/>
    <s v="Operation"/>
    <n v="700000"/>
    <x v="9"/>
    <s v="WILDCAT"/>
    <s v="18/9/GALFPC1722R54"/>
    <s v="Oui"/>
    <n v="77.092511013215855"/>
    <n v="9080"/>
  </r>
  <r>
    <d v="2018-09-22T00:00:00"/>
    <s v="Achat de (15) litres d'sessence pour véhicule 2 defférement Tranficant de Conakry-Mamou"/>
    <s v="Transport"/>
    <s v="Operation"/>
    <n v="150000"/>
    <x v="9"/>
    <s v="WILDCAT"/>
    <s v="18/9/GALFPC1722R0014"/>
    <s v="Oui"/>
    <n v="16.519823788546255"/>
    <n v="9080"/>
  </r>
  <r>
    <d v="2018-09-22T00:00:00"/>
    <s v="Paiement Bonus Adjudant Sekou Kouyaté  pour l'opération à Room (Îles de Los)"/>
    <s v="Bonus"/>
    <s v="Operation"/>
    <n v="700000"/>
    <x v="9"/>
    <s v="WILDCAT"/>
    <s v="18/9/GALFPC1722R03"/>
    <s v="Oui"/>
    <n v="77.092511013215855"/>
    <n v="9080"/>
  </r>
  <r>
    <d v="2018-09-22T00:00:00"/>
    <s v="Paiement Bonus Brigalier Robert Traoré pour l'opération à Room (Îles de Los) et défferement à Mamou"/>
    <s v="Bonus"/>
    <s v="Operation"/>
    <n v="700000"/>
    <x v="9"/>
    <s v="WILDCAT"/>
    <s v="18/9/GALFPC1722R05"/>
    <s v="Oui"/>
    <n v="77.092511013215855"/>
    <n v="9080"/>
  </r>
  <r>
    <d v="2018-09-22T00:00:00"/>
    <s v="Paiement Bonus Brigalier Souleymane Condé pour l'opération à Room (Îles de Los) et défferement à Mamou"/>
    <s v="Bonus"/>
    <s v="Operation"/>
    <n v="700000"/>
    <x v="9"/>
    <s v="WILDCAT"/>
    <s v="18/9/GALFPC1722R06"/>
    <s v="Oui"/>
    <n v="77.092511013215855"/>
    <n v="9080"/>
  </r>
  <r>
    <d v="2018-09-22T00:00:00"/>
    <s v="Paiement Bonus Capitaine Alphonse Dabo Gopogui  pour l'opération à Room (Îles de Los) et défferement à Mamou"/>
    <s v="Bonus"/>
    <s v="Operation"/>
    <n v="800000"/>
    <x v="9"/>
    <s v="WILDCAT"/>
    <s v="18/9/GALFPC1722R07"/>
    <s v="Oui"/>
    <n v="88.105726872246692"/>
    <n v="9080"/>
  </r>
  <r>
    <d v="2018-09-22T00:00:00"/>
    <s v="Paiement Bonus Ibrahima Cissé Diallo Protocole Interpol pour l'opération à Room (Îles de Los) et défferement à Mamou"/>
    <s v="Bonus"/>
    <s v="Operation"/>
    <n v="1000000"/>
    <x v="9"/>
    <s v="WILDCAT"/>
    <s v="18/9/GALFPC1722R08"/>
    <s v="Oui"/>
    <n v="110.13215859030836"/>
    <n v="9080"/>
  </r>
  <r>
    <d v="2018-09-22T00:00:00"/>
    <s v="Paiement prestation chauffeur pour le défferement à Mamou"/>
    <s v="Services"/>
    <s v="Operation"/>
    <n v="700000"/>
    <x v="9"/>
    <s v="WILDCAT"/>
    <s v="18/9/GALFPC1722R09"/>
    <s v="Oui"/>
    <n v="77.092511013215855"/>
    <n v="9080"/>
  </r>
  <r>
    <d v="2018-09-22T00:00:00"/>
    <s v="Food allowance Saïdou (3) jours"/>
    <s v="Travel subsistence"/>
    <s v="Operation"/>
    <n v="240000"/>
    <x v="9"/>
    <s v="WILDCAT"/>
    <s v="18/9/GALFPC1722R10"/>
    <s v="Oui"/>
    <n v="26.431718061674008"/>
    <n v="9080"/>
  </r>
  <r>
    <d v="2018-09-22T00:00:00"/>
    <s v="Food allowance  Sessou (1) jour"/>
    <s v="Travel subsistence"/>
    <s v="Operation"/>
    <n v="80000"/>
    <x v="9"/>
    <s v="WILDCAT"/>
    <s v="18/9/GALFPC1722R14"/>
    <s v="Oui"/>
    <n v="8.8105726872246688"/>
    <n v="9080"/>
  </r>
  <r>
    <d v="2018-09-22T00:00:00"/>
    <s v="Transport  urbain Sessou "/>
    <s v="Transport"/>
    <s v="Operation"/>
    <n v="38000"/>
    <x v="9"/>
    <s v="WILDCAT"/>
    <s v="18/9/GALFPC1722R22"/>
    <s v="Oui"/>
    <n v="4.1850220264317182"/>
    <n v="9080"/>
  </r>
  <r>
    <d v="2018-09-22T00:00:00"/>
    <s v="Frais d'hôtel (4) nuitées "/>
    <s v="Travel subsistence"/>
    <s v="Operation"/>
    <n v="1000000"/>
    <x v="9"/>
    <s v="WILDCAT"/>
    <s v="18/9/GALFPC1722F19"/>
    <s v="Oui"/>
    <n v="110.13215859030836"/>
    <n v="9080"/>
  </r>
  <r>
    <d v="2018-09-23T00:00:00"/>
    <s v="Transport Nongo-Bureau"/>
    <s v="Transport"/>
    <s v="Operation"/>
    <n v="20000"/>
    <x v="7"/>
    <s v="WILDCAT"/>
    <s v="18/9/GALFPC1710R36"/>
    <s v="Oui"/>
    <n v="2.2026431718061672"/>
    <n v="9080"/>
  </r>
  <r>
    <d v="2018-09-23T00:00:00"/>
    <s v="Food allowance  Sessou (1) jour"/>
    <s v="Travel subsistence"/>
    <s v="Operation"/>
    <n v="80000"/>
    <x v="9"/>
    <s v="WILDCAT"/>
    <s v="18/9/GALFPC1730R15"/>
    <s v="Oui"/>
    <n v="8.8105726872246688"/>
    <n v="9080"/>
  </r>
  <r>
    <d v="2018-09-24T00:00:00"/>
    <s v="Transport bureau-Oguipar-Cabinet Avocat-Agent  Judiciaire de l'Etat pour signature de l lettre de constitution du cas Carlos"/>
    <s v="Transport"/>
    <s v="Legal"/>
    <n v="80000"/>
    <x v="7"/>
    <s v="WILDCAT"/>
    <s v="18/9/GALFPC1733"/>
    <s v="Oui"/>
    <n v="8.8105726872246688"/>
    <n v="9080"/>
  </r>
  <r>
    <d v="2018-09-24T00:00:00"/>
    <s v="Frais taxi moto Baldé bureau-Matam pour recupérer l'expédition du jugement cas peau de panthère Kankan"/>
    <s v="Transport"/>
    <s v="Legal"/>
    <n v="60000"/>
    <x v="7"/>
    <s v="WILDCAT"/>
    <s v="18/9/GALFPC1745"/>
    <s v="Oui"/>
    <n v="6.607929515418502"/>
    <n v="9080"/>
  </r>
  <r>
    <d v="2018-09-24T00:00:00"/>
    <s v="Transport Agent judiciaire de l'Etat-OGUIPAR "/>
    <s v="Transport"/>
    <s v="Operation"/>
    <n v="5000"/>
    <x v="7"/>
    <s v="WILDCAT"/>
    <s v="18/9/GALFPC1710R39"/>
    <s v="Oui"/>
    <n v="0.5506607929515418"/>
    <n v="9080"/>
  </r>
  <r>
    <d v="2018-09-24T00:00:00"/>
    <s v="Frais taxi  bureau-Cabinet Avocat-Cyber-Interpol-bureau"/>
    <s v="Transport"/>
    <s v="Management"/>
    <n v="155000"/>
    <x v="10"/>
    <s v="WILDCAT"/>
    <s v="18/9/GALFPC1737"/>
    <s v="Oui"/>
    <n v="17.070484581497798"/>
    <n v="9080"/>
  </r>
  <r>
    <d v="2018-09-24T00:00:00"/>
    <s v="Taxi bureau-maison"/>
    <s v="Transport"/>
    <s v="Investigations"/>
    <n v="19000"/>
    <x v="0"/>
    <s v="WILDCAT"/>
    <s v="18/9/GALFPC1718"/>
    <s v="Oui"/>
    <n v="2.0925110132158591"/>
    <n v="9080"/>
  </r>
  <r>
    <d v="2018-09-24T00:00:00"/>
    <s v="Transport maison- bureau"/>
    <s v="Transport"/>
    <s v="Investigations"/>
    <n v="27000"/>
    <x v="1"/>
    <s v="WILDCAT"/>
    <s v="18/9/GALFPC1682"/>
    <s v="Oui"/>
    <n v="2.9735682819383258"/>
    <n v="9080"/>
  </r>
  <r>
    <d v="2018-09-24T00:00:00"/>
    <s v="Transport Bureau-Maison A/R"/>
    <s v="Transport"/>
    <s v="Investigations"/>
    <n v="25000"/>
    <x v="2"/>
    <s v="WILDCAT"/>
    <s v="18/9/GALFPC1741"/>
    <s v="Oui"/>
    <n v="2.7533039647577091"/>
    <n v="9080"/>
  </r>
  <r>
    <d v="2018-09-24T00:00:00"/>
    <s v="Frais de transfert/orange money  (300 000 gnf) à Saïdou pour la mission à Mamou du  cas Carlos"/>
    <s v="Transfert Fees"/>
    <s v="Office"/>
    <n v="8000"/>
    <x v="4"/>
    <s v="WILDCAT"/>
    <s v="18/9/GALFPC1736"/>
    <s v="Oui"/>
    <n v="0.88105726872246692"/>
    <n v="9080"/>
  </r>
  <r>
    <d v="2018-09-24T00:00:00"/>
    <s v="Frais de fonctionnement Moné  pour la semaine"/>
    <s v="Transport"/>
    <s v="Office"/>
    <n v="175000"/>
    <x v="4"/>
    <s v="WILDCAT"/>
    <s v="18/9/GALFPC1740"/>
    <s v="Oui"/>
    <n v="19.273127753303964"/>
    <n v="9080"/>
  </r>
  <r>
    <d v="2018-09-24T00:00:00"/>
    <s v="Transport Maison-Bureau AR"/>
    <s v="Transport"/>
    <s v="Investigations"/>
    <n v="17000"/>
    <x v="5"/>
    <s v="WILDCAT"/>
    <s v="18/9/GALFPC1681"/>
    <s v="Oui"/>
    <n v="1.8722466960352422"/>
    <n v="9080"/>
  </r>
  <r>
    <d v="2018-09-24T00:00:00"/>
    <s v="Transport pour le retrait à la banque belle vue AR"/>
    <s v="Transport"/>
    <s v="Investigations"/>
    <n v="40000"/>
    <x v="5"/>
    <s v="WILDCAT"/>
    <s v="18/9/GALFPC1714R29"/>
    <s v="Oui"/>
    <n v="4.4052863436123344"/>
    <n v="9080"/>
  </r>
  <r>
    <d v="2018-09-24T00:00:00"/>
    <s v="Achat de nourriture pour le detenu du 22 au 24 sept 2018"/>
    <s v="Jail visit"/>
    <s v="Operation"/>
    <n v="296000"/>
    <x v="9"/>
    <s v="WILDCAT"/>
    <s v="18/9/GALFPC1730R11"/>
    <s v="Oui"/>
    <n v="32.59911894273128"/>
    <n v="9080"/>
  </r>
  <r>
    <d v="2018-09-24T00:00:00"/>
    <s v="Transport hôtel-prison pour jail viist"/>
    <s v="Transport"/>
    <s v="Operation"/>
    <n v="50000"/>
    <x v="9"/>
    <s v="WILDCAT"/>
    <s v="18/9/GALFPC1730R12"/>
    <s v="Oui"/>
    <n v="5.5066079295154182"/>
    <n v="9080"/>
  </r>
  <r>
    <d v="2018-09-24T00:00:00"/>
    <s v="Transport Mamou-Conakry  de Saïdou et Sessou"/>
    <s v="Transport"/>
    <s v="Operation"/>
    <n v="240000"/>
    <x v="9"/>
    <s v="WILDCAT"/>
    <s v="18/9/GALFPC1730R13"/>
    <s v="Oui"/>
    <n v="26.431718061674008"/>
    <n v="9080"/>
  </r>
  <r>
    <d v="2018-09-24T00:00:00"/>
    <s v="Transport Saïdou gare routière-maison retour defferement trafiquant à Mamou"/>
    <s v="Transport"/>
    <s v="Operation"/>
    <n v="50000"/>
    <x v="9"/>
    <s v="WILDCAT"/>
    <s v="18/9/GALFPC1730R14"/>
    <s v="Oui"/>
    <n v="5.5066079295154182"/>
    <n v="9080"/>
  </r>
  <r>
    <d v="2018-09-24T00:00:00"/>
    <s v="Food allowance (1) jour pour Sessou "/>
    <s v="Travel subsistence"/>
    <s v="Operation"/>
    <n v="80000"/>
    <x v="9"/>
    <s v="WILDCAT"/>
    <s v="18/9/GALFPC1735"/>
    <s v="Oui"/>
    <n v="8.8105726872246688"/>
    <n v="9080"/>
  </r>
  <r>
    <d v="2018-09-24T00:00:00"/>
    <s v="Frais d'impression de la lettre de constition et lesttre de transmission "/>
    <s v="Office Materials"/>
    <s v="Office"/>
    <n v="10000"/>
    <x v="9"/>
    <s v="WILDCAT"/>
    <s v="18/9/GALFPC1735R17"/>
    <s v="Oui"/>
    <n v="1.1013215859030836"/>
    <n v="9080"/>
  </r>
  <r>
    <d v="2018-09-24T00:00:00"/>
    <s v="Transport Kindia-Conakry"/>
    <s v="Transport"/>
    <s v="Operation"/>
    <n v="25000"/>
    <x v="9"/>
    <s v="WILDCAT"/>
    <s v="18/9/GALFPC1735R18"/>
    <s v="Oui"/>
    <n v="2.7533039647577091"/>
    <n v="9080"/>
  </r>
  <r>
    <d v="2018-09-24T00:00:00"/>
    <s v="Transport gare routière-maison"/>
    <s v="Transport"/>
    <s v="Operation"/>
    <n v="50000"/>
    <x v="9"/>
    <s v="WILDCAT"/>
    <s v="18/9/GALFPC1735R20"/>
    <s v="Oui"/>
    <n v="5.5066079295154182"/>
    <n v="9080"/>
  </r>
  <r>
    <d v="2018-09-24T00:00:00"/>
    <s v="Achat de chemise, impression, photocopie et reliure document juridique cas Carlos"/>
    <s v="Office Materials"/>
    <s v="Operation"/>
    <n v="160000"/>
    <x v="9"/>
    <s v="WILDCAT"/>
    <s v="18/9/GALFPC1735F15"/>
    <s v="Oui"/>
    <n v="17.621145374449338"/>
    <n v="9080"/>
  </r>
  <r>
    <d v="2018-09-24T00:00:00"/>
    <s v="Food Allowance journaliere"/>
    <s v="Travel subsistence"/>
    <s v="Legal"/>
    <n v="80000"/>
    <x v="14"/>
    <s v="WILDCAT"/>
    <s v="18/9/GALFPC1739R05"/>
    <s v="Oui"/>
    <n v="8.8105726872246688"/>
    <n v="9080"/>
  </r>
  <r>
    <d v="2018-09-24T00:00:00"/>
    <s v="Transport bureau maison,maison gare routiere "/>
    <s v="Transport"/>
    <s v="Legal"/>
    <n v="23000"/>
    <x v="14"/>
    <s v="WILDCAT"/>
    <s v="18/9/GALFPC1739R03"/>
    <s v="Oui"/>
    <n v="2.5330396475770924"/>
    <n v="9080"/>
  </r>
  <r>
    <d v="2018-09-24T00:00:00"/>
    <s v="Transport Conakry-Mamou"/>
    <s v="Transport"/>
    <s v="Legal"/>
    <n v="70000"/>
    <x v="14"/>
    <s v="WILDCAT"/>
    <s v="18/9/GALFPC1739TV"/>
    <s v="Oui"/>
    <n v="7.7092511013215859"/>
    <n v="9080"/>
  </r>
  <r>
    <d v="2018-09-24T00:00:00"/>
    <s v="Chèque 01491618 Paiement  honoraire Avocat "/>
    <s v="Lawyer Fees"/>
    <s v="Legal"/>
    <n v="7000000"/>
    <x v="12"/>
    <s v="WILDCAT"/>
    <s v="18/9/GALFPB128"/>
    <s v="Oui"/>
    <n v="770.92511013215858"/>
    <n v="9080"/>
  </r>
  <r>
    <d v="2018-09-25T00:00:00"/>
    <s v="Transport E19 pour les enquêtes journalières"/>
    <s v="Transport"/>
    <s v="Investigations"/>
    <n v="28000"/>
    <x v="0"/>
    <s v="WILDCAT"/>
    <s v="18/9/GALFPC1749"/>
    <s v="Oui"/>
    <n v="3.0837004405286343"/>
    <n v="9080"/>
  </r>
  <r>
    <d v="2018-09-25T00:00:00"/>
    <s v="Transport maison- bureau"/>
    <s v="Transport"/>
    <s v="Investigations"/>
    <n v="27000"/>
    <x v="1"/>
    <s v="WILDCAT"/>
    <s v="18/9/GALFPC1682"/>
    <s v="Oui"/>
    <n v="2.9735682819383258"/>
    <n v="9080"/>
  </r>
  <r>
    <d v="2018-09-25T00:00:00"/>
    <s v="Transport bureau-kaporo port-marche cosa"/>
    <s v="Transport"/>
    <s v="Investigations"/>
    <n v="13000"/>
    <x v="1"/>
    <s v="WILDCAT"/>
    <s v="18/9/GALFPC1748"/>
    <s v="Oui"/>
    <n v="1.4317180616740088"/>
    <n v="9080"/>
  </r>
  <r>
    <d v="2018-09-25T00:00:00"/>
    <s v="Transport Bureau-Maison A/R"/>
    <s v="Transport"/>
    <s v="Investigations"/>
    <n v="25000"/>
    <x v="2"/>
    <s v="WILDCAT"/>
    <s v="18/9/GALFPC1741"/>
    <s v="Oui"/>
    <n v="2.7533039647577091"/>
    <n v="9080"/>
  </r>
  <r>
    <d v="2018-09-25T00:00:00"/>
    <s v="Transport pour l'enquete journalière"/>
    <s v="Transport"/>
    <s v="Investigations"/>
    <n v="26000"/>
    <x v="2"/>
    <s v="WILDCAT"/>
    <s v="18/9/GALFPC1751"/>
    <s v="Oui"/>
    <n v="2.8634361233480177"/>
    <n v="9080"/>
  </r>
  <r>
    <d v="2018-09-25T00:00:00"/>
    <s v="Transpor maison-bureau, aller et retour"/>
    <s v="Transport"/>
    <s v="Investigations"/>
    <n v="17000"/>
    <x v="3"/>
    <s v="WILDCAT"/>
    <s v="18/9/GALFPC1684"/>
    <s v="Oui"/>
    <n v="1.8722466960352422"/>
    <n v="9080"/>
  </r>
  <r>
    <d v="2018-09-25T00:00:00"/>
    <s v="Transport E40 pour les enquêtes journalières"/>
    <s v="Transport"/>
    <s v="Investigations"/>
    <n v="16000"/>
    <x v="3"/>
    <s v="WILDCAT"/>
    <s v="18/9/GALFPC1750"/>
    <s v="Oui"/>
    <n v="1.7621145374449338"/>
    <n v="9080"/>
  </r>
  <r>
    <d v="2018-09-25T00:00:00"/>
    <s v="Frais de transport centre ville (Banque)- bureau pour depôt de la lettre de virement salaire septembre"/>
    <s v="Transport"/>
    <s v="Office"/>
    <n v="70000"/>
    <x v="4"/>
    <s v="WILDCAT"/>
    <s v="18/9/GALFPC1746"/>
    <s v="Oui"/>
    <n v="7.7092511013215859"/>
    <n v="9080"/>
  </r>
  <r>
    <d v="2018-09-25T00:00:00"/>
    <s v="Frais de fonctionnement Maïmouna Baldé pour la semaine"/>
    <s v="Transport"/>
    <s v="Office"/>
    <n v="70000"/>
    <x v="4"/>
    <s v="WILDCAT"/>
    <s v="18/9/GALFPC1752"/>
    <s v="Oui"/>
    <n v="7.7092511013215859"/>
    <n v="9080"/>
  </r>
  <r>
    <d v="2018-09-25T00:00:00"/>
    <s v="Facture n°0007311 achat d'un paque de reçu, (1) d'envelloppes A4 et 45"/>
    <s v="Office Materials"/>
    <s v="Office"/>
    <n v="120000"/>
    <x v="4"/>
    <s v="WILDCAT"/>
    <s v="18/9/GALFPC1754"/>
    <s v="Oui"/>
    <n v="13.215859030837004"/>
    <n v="9080"/>
  </r>
  <r>
    <d v="2018-09-25T00:00:00"/>
    <s v="Transport Maison-Bureau AR"/>
    <s v="Transport"/>
    <s v="Investigations"/>
    <n v="17000"/>
    <x v="5"/>
    <s v="WILDCAT"/>
    <s v="18/9/GALFPC1744"/>
    <s v="Oui"/>
    <n v="1.8722466960352422"/>
    <n v="9080"/>
  </r>
  <r>
    <d v="2018-09-25T00:00:00"/>
    <s v="Food Allowance journaliere"/>
    <s v="Travel subsistence"/>
    <s v="Legal"/>
    <n v="80000"/>
    <x v="14"/>
    <s v="WILDCAT"/>
    <s v="18/9/GALFPC1739R06"/>
    <s v="Oui"/>
    <n v="8.8105726872246688"/>
    <n v="9080"/>
  </r>
  <r>
    <d v="2018-09-25T00:00:00"/>
    <s v="Transport hotel prison civile et hotel"/>
    <s v="Transport"/>
    <s v="Legal"/>
    <n v="17000"/>
    <x v="14"/>
    <s v="WILDCAT"/>
    <s v="18/9/GALFPC1739R04"/>
    <s v="Oui"/>
    <n v="1.8722466960352422"/>
    <n v="9080"/>
  </r>
  <r>
    <d v="2018-09-25T00:00:00"/>
    <s v="Transport achat d'alimentation pour le detenu "/>
    <s v="Transport"/>
    <s v="Legal"/>
    <n v="6000"/>
    <x v="14"/>
    <s v="WILDCAT"/>
    <s v="18/9/GALFPC1739R08"/>
    <s v="Oui"/>
    <n v="0.66079295154185025"/>
    <n v="9080"/>
  </r>
  <r>
    <d v="2018-09-25T00:00:00"/>
    <s v="Achat d'alimentation pour le detenu "/>
    <s v="Jail visit"/>
    <s v="Legal"/>
    <n v="84000"/>
    <x v="14"/>
    <s v="WILDCAT"/>
    <s v="18/9/GALFPC1739R39,01,02"/>
    <s v="Oui"/>
    <n v="9.251101321585903"/>
    <n v="9080"/>
  </r>
  <r>
    <d v="2018-09-25T00:00:00"/>
    <s v="Transport maison-bureau A/R"/>
    <s v="Transport"/>
    <s v="Legal"/>
    <n v="13000"/>
    <x v="15"/>
    <s v="WILDCAT"/>
    <s v="18/9/GALFPC1753"/>
    <s v="Oui"/>
    <n v="1.4317180616740088"/>
    <n v="9080"/>
  </r>
  <r>
    <d v="2018-09-25T00:00:00"/>
    <s v="Paiement salaire Mamadou saïdou Barry septembre  2018 "/>
    <s v="Personnel"/>
    <s v="Management"/>
    <n v="13467500"/>
    <x v="12"/>
    <s v="WILDCAT"/>
    <s v="18/9/GALF"/>
    <s v="Oui"/>
    <n v="1483.2048458149779"/>
    <n v="9080"/>
  </r>
  <r>
    <d v="2018-09-25T00:00:00"/>
    <s v="Paiement salaire  Tamba Fatou Oularél septembre 2018"/>
    <s v="Personnel"/>
    <s v="Media"/>
    <n v="2613750"/>
    <x v="12"/>
    <s v="WILDCAT"/>
    <s v="18/9/GALF"/>
    <s v="Oui"/>
    <n v="287.8579295154185"/>
    <n v="9080"/>
  </r>
  <r>
    <d v="2018-09-25T00:00:00"/>
    <s v="Paiement Salaire Mamadou Saliou Baldé septembre 2018"/>
    <s v="Personnel"/>
    <s v="Legal"/>
    <n v="2713750"/>
    <x v="12"/>
    <s v="WILDCAT"/>
    <s v="18/9/GALF"/>
    <s v="Oui"/>
    <n v="298.87114537444933"/>
    <n v="9080"/>
  </r>
  <r>
    <d v="2018-09-25T00:00:00"/>
    <s v="Paiement Salaire Aïssatou Sessou  septembre 2018"/>
    <s v="Personnel"/>
    <s v="Legal"/>
    <n v="2613750"/>
    <x v="12"/>
    <s v="WILDCAT"/>
    <s v="18/9/GALF"/>
    <s v="Oui"/>
    <n v="287.8579295154185"/>
    <n v="9080"/>
  </r>
  <r>
    <d v="2018-09-25T00:00:00"/>
    <s v="Paiement Salaire Amadou Oury Diallo septembre 2018"/>
    <s v="Personnel"/>
    <s v="Investigations"/>
    <n v="1910000"/>
    <x v="12"/>
    <s v="WILDCAT"/>
    <s v="18/9/GALF"/>
    <s v="Oui"/>
    <n v="210.352422907489"/>
    <n v="9080"/>
  </r>
  <r>
    <d v="2018-09-25T00:00:00"/>
    <s v="Paiement Salaire Aïssatou Kéïta  septembre 2018"/>
    <s v="Personnel"/>
    <s v="Investigations"/>
    <n v="1525000"/>
    <x v="12"/>
    <s v="WILDCAT"/>
    <s v="18/9/GALF"/>
    <s v="Oui"/>
    <n v="167.95154185022025"/>
    <n v="9080"/>
  </r>
  <r>
    <d v="2018-09-25T00:00:00"/>
    <s v="Chèque 01491620   Frais location véhicule opération à Mamou"/>
    <s v="Transport"/>
    <s v="Operation"/>
    <n v="3020000"/>
    <x v="12"/>
    <s v="WILDCAT"/>
    <s v="18/9/GALFPB132"/>
    <s v="Oui"/>
    <n v="332.59911894273125"/>
    <n v="9080"/>
  </r>
  <r>
    <d v="2018-09-26T00:00:00"/>
    <s v="Paiement Bonus pour opération et suivi juridique cas Carlos"/>
    <s v="Bonus"/>
    <s v="Legal"/>
    <n v="300000"/>
    <x v="7"/>
    <s v="WILDCAT"/>
    <s v="18/9/GALFPC1765"/>
    <s v="Oui"/>
    <n v="33.039647577092509"/>
    <n v="9080"/>
  </r>
  <r>
    <d v="2018-09-26T00:00:00"/>
    <s v="Paiement Food allowance de Charlotte pour (8) jours"/>
    <s v="Travel subsistence"/>
    <s v="Management"/>
    <n v="960000"/>
    <x v="10"/>
    <s v="WILDCAT"/>
    <s v="18/9/GALFPC1761"/>
    <s v="Oui"/>
    <n v="105.72687224669603"/>
    <n v="9080"/>
  </r>
  <r>
    <d v="2018-09-26T00:00:00"/>
    <s v="Paiment Bonus pour l'enquête  dans les Îles de Los (Room)"/>
    <s v="Bonus"/>
    <s v="Operation"/>
    <n v="300000"/>
    <x v="0"/>
    <s v="WILDCAT"/>
    <s v="18/9/GALFPC1759"/>
    <s v="Oui"/>
    <n v="33.039647577092509"/>
    <n v="9080"/>
  </r>
  <r>
    <d v="2018-09-26T00:00:00"/>
    <s v="Transport maison-bureau"/>
    <s v="Transport"/>
    <s v="Investigations"/>
    <n v="27000"/>
    <x v="1"/>
    <s v="WILDCAT"/>
    <s v="18/9/GALFPC1742"/>
    <s v="Oui"/>
    <n v="2.9735682819383258"/>
    <n v="9080"/>
  </r>
  <r>
    <d v="2018-09-26T00:00:00"/>
    <s v="Transport Bureau-Maison A/R"/>
    <s v="Transport"/>
    <s v="Investigations"/>
    <n v="25000"/>
    <x v="2"/>
    <s v="WILDCAT"/>
    <s v="18/9/GALFPC1741"/>
    <s v="Oui"/>
    <n v="2.7533039647577091"/>
    <n v="9080"/>
  </r>
  <r>
    <d v="2018-09-26T00:00:00"/>
    <s v="Transpor maison-bureau, aller et retour"/>
    <s v="Transport"/>
    <s v="Investigations"/>
    <n v="17000"/>
    <x v="3"/>
    <s v="WILDCAT"/>
    <s v="18/9/GALFPC1684"/>
    <s v="Oui"/>
    <n v="1.8722466960352422"/>
    <n v="9080"/>
  </r>
  <r>
    <d v="2018-09-26T00:00:00"/>
    <s v="Taxi bureau-maison"/>
    <s v="Transport"/>
    <s v="Legal"/>
    <n v="10000"/>
    <x v="6"/>
    <s v="WILDCAT"/>
    <s v="18/9/GALFPC1665"/>
    <s v="Oui"/>
    <n v="1.1013215859030836"/>
    <n v="9080"/>
  </r>
  <r>
    <d v="2018-09-26T00:00:00"/>
    <s v="Paiement facture électricité bureau septembre 2018"/>
    <s v="Rent &amp;Utilities"/>
    <s v="Office"/>
    <n v="171776"/>
    <x v="4"/>
    <s v="WILDCAT"/>
    <s v="18/9/GALFPC1755"/>
    <s v="Oui"/>
    <n v="18.918061674008811"/>
    <n v="9080"/>
  </r>
  <r>
    <d v="2018-09-26T00:00:00"/>
    <s v="Paiement Facture 000488 Gateway redevance mensuelle internet pour d'octobre 2018"/>
    <s v="Internet"/>
    <s v="Office"/>
    <n v="3000000"/>
    <x v="4"/>
    <s v="WILDCAT"/>
    <s v="18/9/GALFPC1756"/>
    <s v="Oui"/>
    <n v="330.39647577092512"/>
    <n v="9080"/>
  </r>
  <r>
    <d v="2018-09-26T00:00:00"/>
    <s v="Taxi maison-bureau(AR)"/>
    <s v="Transport"/>
    <s v="Media"/>
    <n v="11000"/>
    <x v="11"/>
    <s v="WILDCAT"/>
    <s v="18/9/GALFPC1672"/>
    <s v="Oui"/>
    <n v="1.2114537444933922"/>
    <n v="9080"/>
  </r>
  <r>
    <d v="2018-09-25T00:00:00"/>
    <s v="Transport bureau-Ratoma pour recupérer du dossier Magnanga"/>
    <s v="Transport"/>
    <s v="Investigations"/>
    <n v="30000"/>
    <x v="5"/>
    <s v="WILDCAT"/>
    <s v="18/9/GALFPC1747"/>
    <s v="Oui"/>
    <n v="3.303964757709251"/>
    <n v="9080"/>
  </r>
  <r>
    <d v="2018-09-26T00:00:00"/>
    <s v="Transport Maison-Bureau AR"/>
    <s v="Transport"/>
    <s v="Investigations"/>
    <n v="17000"/>
    <x v="5"/>
    <s v="WILDCAT"/>
    <s v="18/9/GALFPC1744"/>
    <s v="Oui"/>
    <n v="1.8722466960352422"/>
    <n v="9080"/>
  </r>
  <r>
    <d v="2018-09-26T00:00:00"/>
    <s v="Transport Bureau-EDG à taouyah pour payer la facture."/>
    <s v="Transport"/>
    <s v="Investigations"/>
    <n v="30000"/>
    <x v="5"/>
    <s v="WILDCAT"/>
    <s v="18/9/GALFPC1758"/>
    <s v="Oui"/>
    <n v="3.303964757709251"/>
    <n v="9080"/>
  </r>
  <r>
    <d v="2018-09-26T00:00:00"/>
    <s v="Achat de (40) litres d'essence pour véh. Perso. Transport maison-bureau de Mr Barry"/>
    <s v="Transport"/>
    <s v="Management"/>
    <n v="400000"/>
    <x v="9"/>
    <s v="WILDCAT"/>
    <s v="18/9/GALFPC1765"/>
    <s v="Oui"/>
    <n v="44.052863436123346"/>
    <n v="9080"/>
  </r>
  <r>
    <d v="2018-09-26T00:00:00"/>
    <s v="Food Allowance journaliere"/>
    <s v="Travel subsistence"/>
    <s v="Legal"/>
    <n v="80000"/>
    <x v="14"/>
    <s v="WILDCAT"/>
    <s v="18/9/GALFPC1739R09"/>
    <s v="Oui"/>
    <n v="8.8105726872246688"/>
    <n v="9080"/>
  </r>
  <r>
    <d v="2018-09-26T00:00:00"/>
    <s v="Achat d'alimentation pour le detenu "/>
    <s v="Jail visit"/>
    <s v="Legal"/>
    <n v="62000"/>
    <x v="14"/>
    <s v="WILDCAT"/>
    <s v="18/9/GALFPC1739R11,30,31"/>
    <s v="Oui"/>
    <n v="6.8281938325991192"/>
    <n v="9080"/>
  </r>
  <r>
    <d v="2018-09-26T00:00:00"/>
    <s v="Transport hotel prison civile tribgunal de mamou et hotel,hotel tribunal de mamou prison civike et hotel"/>
    <s v="Transport"/>
    <s v="Legal"/>
    <n v="15000"/>
    <x v="14"/>
    <s v="WILDCAT"/>
    <s v="18/9/GALFPC1739R10"/>
    <s v="Oui"/>
    <n v="1.6519823788546255"/>
    <n v="9080"/>
  </r>
  <r>
    <d v="2018-09-26T00:00:00"/>
    <s v="Transport maison-bureau A/R"/>
    <s v="Transport"/>
    <s v="Legal"/>
    <n v="13000"/>
    <x v="15"/>
    <s v="WILDCAT"/>
    <s v="18/9/GALFPC1753"/>
    <m/>
    <n v="1.4317180616740088"/>
    <n v="9080"/>
  </r>
  <r>
    <d v="2018-09-26T00:00:00"/>
    <s v="Frais taxi bureau-Interpol pour requisition du numéro d'un Trafiquant"/>
    <s v="Transport"/>
    <s v="Legal"/>
    <n v="70000"/>
    <x v="15"/>
    <s v="WILDCAT"/>
    <s v="18/9/GALFPC1757"/>
    <s v="Oui"/>
    <n v="7.7092511013215859"/>
    <n v="9080"/>
  </r>
  <r>
    <d v="2018-09-26T00:00:00"/>
    <s v="Paiement frais de  requisition du numéro d'un Trafiquant"/>
    <s v="Services"/>
    <s v="Legal"/>
    <n v="180000"/>
    <x v="15"/>
    <s v="WILDCAT"/>
    <s v="18/9/GALFPC1760"/>
    <s v="Oui"/>
    <n v="19.823788546255507"/>
    <n v="9080"/>
  </r>
  <r>
    <d v="2018-09-27T00:00:00"/>
    <s v="Transport pour les enquete "/>
    <s v="Transport"/>
    <s v="Investigations"/>
    <n v="40000"/>
    <x v="1"/>
    <s v="WILDCAT"/>
    <s v="18/9/GALFPC1768"/>
    <s v="Oui"/>
    <n v="4.4052863436123344"/>
    <n v="9080"/>
  </r>
  <r>
    <d v="2018-09-27T00:00:00"/>
    <s v="Transport maison bureau"/>
    <s v="Transport"/>
    <s v="Investigations"/>
    <n v="27000"/>
    <x v="1"/>
    <s v="WILDCAT"/>
    <s v="18/9/GALFPC1742"/>
    <s v="Oui"/>
    <n v="2.9735682819383258"/>
    <n v="9080"/>
  </r>
  <r>
    <d v="2018-09-27T00:00:00"/>
    <s v="Paiement Bonus opération à E20  cas Sabouya (Mamou) "/>
    <s v="Bonus"/>
    <s v="Operation"/>
    <n v="800000"/>
    <x v="1"/>
    <s v="WILDCAT"/>
    <s v="18/9/GALFPC1773"/>
    <s v="Oui"/>
    <n v="88.105726872246692"/>
    <n v="9080"/>
  </r>
  <r>
    <d v="2018-09-27T00:00:00"/>
    <s v="Transport Maison-bureau A/R"/>
    <s v="Transport"/>
    <s v="Investigations"/>
    <n v="25000"/>
    <x v="2"/>
    <s v="WILDCAT"/>
    <s v="18/9/GALFPC1741"/>
    <s v="Oui"/>
    <n v="2.7533039647577091"/>
    <n v="9080"/>
  </r>
  <r>
    <d v="2018-09-27T00:00:00"/>
    <s v="Transport pour l'enquete journalière"/>
    <s v="Transport"/>
    <s v="Investigations"/>
    <n v="22000"/>
    <x v="2"/>
    <s v="WILDCAT"/>
    <s v="18/9/GALFPC1770"/>
    <s v="Oui"/>
    <n v="2.4229074889867843"/>
    <n v="9080"/>
  </r>
  <r>
    <d v="2018-09-27T00:00:00"/>
    <s v="Transpor maison-bureau, aller et retour"/>
    <s v="Transport"/>
    <s v="Investigations"/>
    <n v="17000"/>
    <x v="3"/>
    <s v="WILDCAT"/>
    <s v="18/9/GALFPC1763"/>
    <s v="Oui"/>
    <n v="1.8722466960352422"/>
    <n v="9080"/>
  </r>
  <r>
    <d v="2018-09-27T00:00:00"/>
    <s v="Paiement Bonus opération  cas Sabouya (Mamou) "/>
    <s v="Bonus"/>
    <s v="Operation"/>
    <n v="800000"/>
    <x v="3"/>
    <s v="WILDCAT"/>
    <s v="18/9/GALFPC1772"/>
    <s v="Oui"/>
    <n v="88.105726872246692"/>
    <n v="9080"/>
  </r>
  <r>
    <d v="2018-09-27T00:00:00"/>
    <s v="Transport E40 pour les enquêtes journalières"/>
    <s v="Transport"/>
    <s v="Investigations"/>
    <n v="13000"/>
    <x v="3"/>
    <s v="WILDCAT"/>
    <s v="18/9/GALFPC1767"/>
    <s v="Oui"/>
    <n v="1.4317180616740088"/>
    <n v="9080"/>
  </r>
  <r>
    <d v="2018-09-27T00:00:00"/>
    <s v="Taxi bureau-maison"/>
    <s v="Transport"/>
    <s v="Legal"/>
    <n v="10000"/>
    <x v="6"/>
    <s v="WILDCAT"/>
    <s v="18/9/GALF"/>
    <s v="Oui"/>
    <n v="1.1013215859030836"/>
    <n v="9080"/>
  </r>
  <r>
    <d v="2018-09-27T00:00:00"/>
    <s v="Paiement Bonus opération et suivi juridique cas Carlos"/>
    <s v="Bonus"/>
    <s v="Operation"/>
    <n v="1300000"/>
    <x v="6"/>
    <s v="WILDCAT"/>
    <s v="18/9/GALFPC1771"/>
    <s v="Oui"/>
    <n v="143.17180616740089"/>
    <n v="9080"/>
  </r>
  <r>
    <d v="2018-09-27T00:00:00"/>
    <s v="Frais de transport centre ville (Banque)- bureau pour retrait appro caisse bureau"/>
    <s v="Transport"/>
    <s v="Office"/>
    <n v="70000"/>
    <x v="4"/>
    <s v="WILDCAT"/>
    <s v="18/9/GALFPC1766"/>
    <s v="Oui"/>
    <n v="7.7092511013215859"/>
    <n v="9080"/>
  </r>
  <r>
    <d v="2018-09-27T00:00:00"/>
    <s v="Paiement bonus media à www,soleilfmguinee,net cas chimpanzé lola "/>
    <s v="Bonus"/>
    <s v="Media"/>
    <n v="100000"/>
    <x v="11"/>
    <s v="WILDCAT"/>
    <s v="18/9/GALFPC1761"/>
    <s v="Oui"/>
    <n v="11.013215859030836"/>
    <n v="9080"/>
  </r>
  <r>
    <d v="2018-09-27T00:00:00"/>
    <s v="Taxi maison-bureau(AR)"/>
    <s v="Transport"/>
    <s v="Media"/>
    <n v="11000"/>
    <x v="11"/>
    <s v="WILDCAT"/>
    <s v="18/9/GALFPC1672"/>
    <s v="Oui"/>
    <n v="1.2114537444933922"/>
    <n v="9080"/>
  </r>
  <r>
    <d v="2018-09-27T00:00:00"/>
    <s v=" Frais de consultation médicale et achat de produits pharmaceutique (Funo senuble 2amp, Troxonetoro 2ff, Paragin 750mg, captopril 50cp, rocephoron 1ginj, doliprane, oziben 500mg, bithépo 80 cp) "/>
    <s v="Personnel"/>
    <s v="Media"/>
    <n v="700500"/>
    <x v="11"/>
    <s v="WILDCAT"/>
    <s v="18/9/GALFPC1777"/>
    <s v="Oui"/>
    <n v="77.147577092511014"/>
    <n v="9080"/>
  </r>
  <r>
    <d v="2018-09-27T00:00:00"/>
    <s v="Transport Maison-Bureau AR"/>
    <s v="Transport"/>
    <s v="Investigations"/>
    <n v="17000"/>
    <x v="5"/>
    <s v="WILDCAT"/>
    <s v="18/9/GAL"/>
    <s v="Oui"/>
    <n v="1.8722466960352422"/>
    <n v="9080"/>
  </r>
  <r>
    <d v="2018-09-27T00:00:00"/>
    <s v="Paiement Bonus opération cas Sabouya (Mamou) "/>
    <s v="Bonus"/>
    <s v="Operation"/>
    <n v="300000"/>
    <x v="5"/>
    <s v="WILDCAT"/>
    <s v="18/9/GALFPC1774"/>
    <s v="Oui"/>
    <n v="33.039647577092509"/>
    <n v="9080"/>
  </r>
  <r>
    <d v="2018-09-27T00:00:00"/>
    <s v="Food Allowance journaliere"/>
    <s v="Travel subsistence"/>
    <s v="Legal"/>
    <n v="80000"/>
    <x v="14"/>
    <s v="WILDCAT"/>
    <s v="18/9/GALFPC1739R12"/>
    <s v="Oui"/>
    <n v="8.8105726872246688"/>
    <n v="9080"/>
  </r>
  <r>
    <d v="2018-09-27T00:00:00"/>
    <s v="Achat d'alimentation pour le detenu "/>
    <s v="Jail visit"/>
    <s v="Legal"/>
    <n v="70000"/>
    <x v="14"/>
    <s v="WILDCAT"/>
    <s v="18/9/GALFPC1739R14,46,47"/>
    <s v="Oui"/>
    <n v="7.7092511013215859"/>
    <n v="9080"/>
  </r>
  <r>
    <d v="2018-09-27T00:00:00"/>
    <s v="Transport hotel prison civile et hotel,hotel prison civile hotel"/>
    <s v="Transport"/>
    <s v="Legal"/>
    <n v="16000"/>
    <x v="14"/>
    <s v="WILDCAT"/>
    <s v="18/9/GALFPC1739R13"/>
    <s v="Oui"/>
    <n v="1.7621145374449338"/>
    <n v="9080"/>
  </r>
  <r>
    <d v="2018-09-27T00:00:00"/>
    <s v="Achat d'un chargeur de telephone "/>
    <s v="Office Materials"/>
    <s v="Legal"/>
    <n v="15000"/>
    <x v="14"/>
    <s v="WILDCAT"/>
    <s v="18/9/GALFPC1739R26"/>
    <s v="Oui"/>
    <n v="1.6519823788546255"/>
    <n v="9080"/>
  </r>
  <r>
    <d v="2018-09-27T00:00:00"/>
    <s v="Frais d'hôtel (3) nuitéeS"/>
    <s v="Travel subsistence"/>
    <s v="Legal"/>
    <n v="750000"/>
    <x v="14"/>
    <s v="WILDCAT"/>
    <s v="18/9/GALFPC1739F935"/>
    <s v="Oui"/>
    <n v="82.59911894273128"/>
    <n v="9080"/>
  </r>
  <r>
    <d v="2018-09-27T00:00:00"/>
    <s v="Transport maison-bureau A/R"/>
    <s v="Transport"/>
    <s v="Legal"/>
    <n v="13000"/>
    <x v="15"/>
    <s v="WILDCAT"/>
    <s v="18/9/GALFPC1753"/>
    <s v="Oui"/>
    <n v="1.4317180616740088"/>
    <n v="9080"/>
  </r>
  <r>
    <d v="2018-09-27T00:00:00"/>
    <s v="Chèque 01491622 Facture sécurité bureau mois de septembre  2018"/>
    <s v="Services"/>
    <s v="Office"/>
    <n v="2500000"/>
    <x v="12"/>
    <s v="WILDCAT"/>
    <s v="18/9/GALFPB134"/>
    <s v="Oui"/>
    <n v="275.3303964757709"/>
    <n v="9080"/>
  </r>
  <r>
    <d v="2018-09-27T00:00:00"/>
    <s v="Paiment Salaire Moné DORE Septembre 2018"/>
    <s v="Personnel"/>
    <s v="Office"/>
    <n v="4313750"/>
    <x v="12"/>
    <s v="WILDCAT"/>
    <s v="18/9/GALFPB135"/>
    <s v="Oui"/>
    <n v="475.08259911894271"/>
    <n v="9080"/>
  </r>
  <r>
    <d v="2018-09-28T00:00:00"/>
    <s v="Facture n°0224/18 Confection de (50) carte de vites "/>
    <s v="Office Materials"/>
    <s v="Office"/>
    <n v="75000"/>
    <x v="10"/>
    <s v="WILDCAT"/>
    <s v="18/9/GALFPC1799"/>
    <s v="Oui"/>
    <n v="8.2599118942731273"/>
    <n v="9080"/>
  </r>
  <r>
    <d v="2018-09-28T00:00:00"/>
    <s v="Taxi bureau-maison"/>
    <s v="Transport"/>
    <s v="Investigations"/>
    <n v="19000"/>
    <x v="0"/>
    <s v="WILDCAT"/>
    <s v="18/9/GALFP"/>
    <s v="Oui"/>
    <n v="2.0925110132158591"/>
    <n v="9080"/>
  </r>
  <r>
    <d v="2018-09-28T00:00:00"/>
    <s v="Transport maison bureau"/>
    <s v="Transport"/>
    <s v="Investigations"/>
    <n v="27000"/>
    <x v="1"/>
    <s v="WILDCAT"/>
    <s v="18/9/GALFPC1742"/>
    <s v="Oui"/>
    <n v="2.9735682819383258"/>
    <n v="9080"/>
  </r>
  <r>
    <d v="2018-09-28T00:00:00"/>
    <s v="Transport pour les enquete "/>
    <s v="Transport"/>
    <s v="Investigations"/>
    <n v="22000"/>
    <x v="1"/>
    <s v="WILDCAT"/>
    <s v="18/9/GALFPC1780"/>
    <s v="Oui"/>
    <n v="2.4229074889867843"/>
    <n v="9080"/>
  </r>
  <r>
    <d v="2018-09-28T00:00:00"/>
    <s v="Transfert arreba"/>
    <s v="Telephone"/>
    <s v="Investigations"/>
    <n v="10000"/>
    <x v="1"/>
    <s v="WILDCAT"/>
    <s v="18/9/GALFPC1782"/>
    <s v="Oui"/>
    <n v="1.1013215859030836"/>
    <n v="9080"/>
  </r>
  <r>
    <d v="2018-09-28T00:00:00"/>
    <s v="Paiement prime de stage de E20 pour le mois de septembre 2018"/>
    <s v="Personnel"/>
    <s v="Investigations"/>
    <n v="600000"/>
    <x v="1"/>
    <s v="WILDCAT"/>
    <s v="18/9/GALFPC1802"/>
    <s v="Oui"/>
    <n v="66.079295154185019"/>
    <n v="9080"/>
  </r>
  <r>
    <d v="2018-09-28T00:00:00"/>
    <s v="Transport Maison-bureau A/R"/>
    <s v="Transport"/>
    <s v="Investigations"/>
    <n v="25000"/>
    <x v="2"/>
    <s v="WILDCAT"/>
    <s v="18/9/GALFPC1741"/>
    <s v="Oui"/>
    <n v="2.7533039647577091"/>
    <n v="9080"/>
  </r>
  <r>
    <d v="2018-09-28T00:00:00"/>
    <s v="Transport pour l'enquete journalière"/>
    <s v="Transport"/>
    <s v="Investigations"/>
    <n v="36500"/>
    <x v="2"/>
    <s v="WILDCAT"/>
    <s v="18/9/GALFPC1781"/>
    <s v="Oui"/>
    <n v="4.0198237885462555"/>
    <n v="9080"/>
  </r>
  <r>
    <d v="2018-09-28T00:00:00"/>
    <s v="Transfert de credit"/>
    <s v="Telephone"/>
    <s v="Investigations"/>
    <n v="10000"/>
    <x v="2"/>
    <s v="WILDCAT"/>
    <s v="18/9/GALFPC1783"/>
    <s v="Oui"/>
    <n v="1.1013215859030836"/>
    <n v="9080"/>
  </r>
  <r>
    <d v="2018-09-28T00:00:00"/>
    <s v="Paiement prime de stage de E39 pour le mois de septembre 2018"/>
    <s v="Personnel"/>
    <s v="Investigations"/>
    <n v="600000"/>
    <x v="2"/>
    <s v="WILDCAT"/>
    <s v="18/9/GALFPC1803"/>
    <s v="Oui"/>
    <n v="66.079295154185019"/>
    <n v="9080"/>
  </r>
  <r>
    <d v="2018-09-28T00:00:00"/>
    <s v="Transport maison-bureau, aller et retour"/>
    <s v="Transport"/>
    <s v="Investigations"/>
    <n v="17000"/>
    <x v="3"/>
    <s v="WILDCAT"/>
    <s v="18/9/GALFPC1763"/>
    <s v="Oui"/>
    <n v="1.8722466960352422"/>
    <n v="9080"/>
  </r>
  <r>
    <d v="2018-09-28T00:00:00"/>
    <s v="Transport pour enquête journalière"/>
    <s v="Transport"/>
    <s v="Investigations"/>
    <n v="19000"/>
    <x v="3"/>
    <s v="WILDCAT"/>
    <s v="18/9/GALFPC1779"/>
    <s v="Oui"/>
    <n v="2.0925110132158591"/>
    <n v="9080"/>
  </r>
  <r>
    <d v="2018-09-28T00:00:00"/>
    <s v="Paiement prime de stage de E40 pour le mois de septembre 2018"/>
    <s v="Personnel"/>
    <s v="Investigations"/>
    <n v="600000"/>
    <x v="3"/>
    <s v="WILDCAT"/>
    <s v="18/9/GALFPC1801"/>
    <s v="Oui"/>
    <n v="66.079295154185019"/>
    <n v="9080"/>
  </r>
  <r>
    <d v="2018-09-28T00:00:00"/>
    <s v="Transport maison-bureau, aller et retour"/>
    <s v="Transport"/>
    <s v="Investigations"/>
    <n v="17000"/>
    <x v="3"/>
    <s v="WILDCAT"/>
    <s v="18/9/GALFPC1763"/>
    <s v="Oui"/>
    <n v="1.8722466960352422"/>
    <n v="9080"/>
  </r>
  <r>
    <d v="2018-09-28T00:00:00"/>
    <s v="Taxi bureau-maison"/>
    <s v="Transport"/>
    <s v="Legal"/>
    <n v="10000"/>
    <x v="6"/>
    <s v="WILDCAT"/>
    <s v="18/9/GALF"/>
    <s v="Oui"/>
    <n v="1.1013215859030836"/>
    <n v="9080"/>
  </r>
  <r>
    <d v="2018-09-28T00:00:00"/>
    <s v="Paiement Salaire Septembre 2018 de Maïmouna Baldé pour l'entretien du bureau"/>
    <s v="Services"/>
    <s v="Office"/>
    <n v="500000"/>
    <x v="4"/>
    <s v="WILDCAT"/>
    <s v="18/9/GALFPC1778"/>
    <s v="Oui"/>
    <n v="55.066079295154182"/>
    <n v="9080"/>
  </r>
  <r>
    <d v="2018-09-28T00:00:00"/>
    <s v="Paiement frais prestation sptembre de thierno Ousmane Baldé Intendant Animalier pour l'entretien du pélican et des perroquets"/>
    <s v="Services"/>
    <s v="Office"/>
    <n v="1000000"/>
    <x v="4"/>
    <s v="WILDCAT"/>
    <s v="18/9/GALFPC1785"/>
    <s v="Oui"/>
    <n v="110.13215859030836"/>
    <n v="9080"/>
  </r>
  <r>
    <d v="2018-09-28T00:00:00"/>
    <s v="Achat de nourriture du  pélican et des perroquets"/>
    <s v="Office Materials"/>
    <s v="Office"/>
    <n v="125000"/>
    <x v="4"/>
    <s v="WILDCAT"/>
    <s v="18/9/GALFPC1789"/>
    <s v="Oui"/>
    <n v="13.766519823788546"/>
    <n v="9080"/>
  </r>
  <r>
    <d v="2018-09-28T00:00:00"/>
    <s v="Transport (2) jours Thierno Ousmane Baldé pour la nourriture et l'entretien du pélican et de sperroquets"/>
    <s v="Transport"/>
    <s v="Office"/>
    <n v="35000"/>
    <x v="4"/>
    <s v="WILDCAT"/>
    <s v="18/9/GALFPC1790"/>
    <s v="Oui"/>
    <n v="3.8546255506607929"/>
    <n v="9080"/>
  </r>
  <r>
    <d v="2018-09-28T00:00:00"/>
    <s v="Frais de transfert/orange money à Chérif complement budget  du suivi juridique cas Carlos à Mamou "/>
    <s v="Transfert Fees"/>
    <s v="Office"/>
    <n v="34000"/>
    <x v="4"/>
    <s v="WILDCAT"/>
    <s v="18/9/GALFPC1796"/>
    <s v="Oui"/>
    <n v="3.7444933920704844"/>
    <n v="9080"/>
  </r>
  <r>
    <d v="2018-09-28T00:00:00"/>
    <s v="Transfert de crédit pour la connexion internet"/>
    <s v="Telephone"/>
    <s v="Office"/>
    <n v="20000"/>
    <x v="4"/>
    <s v="WILDCAT"/>
    <s v="18/9/GALFPC1791"/>
    <s v="Oui"/>
    <n v="2.2026431718061672"/>
    <n v="9080"/>
  </r>
  <r>
    <d v="2018-09-28T00:00:00"/>
    <s v="Achat de (2) ampoules économique pour  le garage et la clôture du bureau"/>
    <s v="Office Materials"/>
    <s v="Office"/>
    <n v="40000"/>
    <x v="4"/>
    <s v="WILDCAT"/>
    <s v="18/9/GALFPC1792"/>
    <s v="Oui"/>
    <n v="4.4052863436123344"/>
    <n v="9080"/>
  </r>
  <r>
    <d v="2018-09-28T00:00:00"/>
    <s v="Taxi maison-bureau(AR)"/>
    <s v="Transport"/>
    <s v="Media"/>
    <n v="11000"/>
    <x v="11"/>
    <s v="WILDCAT"/>
    <s v="18/9/GALFPC1672"/>
    <s v="Oui"/>
    <n v="1.2114537444933922"/>
    <n v="9080"/>
  </r>
  <r>
    <d v="2018-09-28T00:00:00"/>
    <s v="Transport bureau-aéroport A/R pour la recupération des cartes de visite de Charlotte"/>
    <s v="Transport"/>
    <s v="Media"/>
    <n v="10000"/>
    <x v="11"/>
    <s v="WILDCAT"/>
    <s v="18/9/GALFPC1793"/>
    <s v="Oui"/>
    <n v="1.1013215859030836"/>
    <n v="9080"/>
  </r>
  <r>
    <d v="2018-09-28T00:00:00"/>
    <s v="Frais reparation du téléphone del'Officier Média"/>
    <s v="Services"/>
    <s v="Media"/>
    <n v="20000"/>
    <x v="11"/>
    <s v="WILDCAT"/>
    <s v="18/9/GALFPC1794"/>
    <s v="Oui"/>
    <n v="2.2026431718061672"/>
    <n v="9080"/>
  </r>
  <r>
    <d v="2018-09-28T00:00:00"/>
    <s v="Transport Maison-Bureau AR"/>
    <s v="Transport"/>
    <s v="Investigations"/>
    <n v="17000"/>
    <x v="5"/>
    <s v="WILDCAT"/>
    <s v="18/9/GAL"/>
    <s v="Oui"/>
    <n v="1.8722466960352422"/>
    <n v="9080"/>
  </r>
  <r>
    <d v="2018-09-28T00:00:00"/>
    <s v="Frais taxi moto bureau- banque pour retrait"/>
    <s v="Transport"/>
    <s v="Investigations"/>
    <n v="30000"/>
    <x v="5"/>
    <s v="WILDCAT"/>
    <s v="18/9/GALFPC1784"/>
    <s v="Oui"/>
    <n v="3.303964757709251"/>
    <n v="9080"/>
  </r>
  <r>
    <d v="2018-09-28T00:00:00"/>
    <s v="Transport hotel prison civile et hotel,hotel prison civile hotel"/>
    <s v="Transport"/>
    <s v="Legal"/>
    <n v="16000"/>
    <x v="14"/>
    <s v="WILDCAT"/>
    <s v="18/9/GALFPC1739R16"/>
    <s v="Oui"/>
    <n v="1.7621145374449338"/>
    <n v="9080"/>
  </r>
  <r>
    <d v="2018-09-28T00:00:00"/>
    <s v="Achat d'alimentation pour le detenu "/>
    <s v="Jail visit"/>
    <s v="Legal"/>
    <n v="68000"/>
    <x v="14"/>
    <s v="WILDCAT"/>
    <s v="18/9/GALFPC1739R17,05,06"/>
    <s v="Oui"/>
    <n v="7.4889867841409687"/>
    <n v="9080"/>
  </r>
  <r>
    <d v="2018-09-28T00:00:00"/>
    <s v="Food Allowance journaliere"/>
    <s v="Travel subsistence"/>
    <s v="Legal"/>
    <n v="80000"/>
    <x v="14"/>
    <s v="WILDCAT"/>
    <s v="18/9/GALFPC1739R15"/>
    <s v="Oui"/>
    <n v="8.8105726872246688"/>
    <n v="9080"/>
  </r>
  <r>
    <d v="2018-09-28T00:00:00"/>
    <s v="Transport maison-bureau A/R"/>
    <s v="Transport"/>
    <s v="Legal"/>
    <n v="13000"/>
    <x v="15"/>
    <s v="WILDCAT"/>
    <s v="18/9/GALFPC1753"/>
    <s v="Oui"/>
    <n v="1.4317180616740088"/>
    <n v="9080"/>
  </r>
  <r>
    <d v="2018-09-28T00:00:00"/>
    <s v="Transport Odette Bureau-Pharmacie A/R pour achat de produit pour l'équipe du bureau"/>
    <s v="Transport"/>
    <s v="Legal"/>
    <n v="15000"/>
    <x v="15"/>
    <s v="WILDCAT"/>
    <s v="18/9/GALFPC1797"/>
    <s v="Oui"/>
    <n v="1.6519823788546255"/>
    <n v="9080"/>
  </r>
  <r>
    <d v="2018-09-28T00:00:00"/>
    <s v="Facture 18/01165163 Pharmavie NOUNI Achat de produits pharmaceutique pour l'équipe du bureau"/>
    <s v="Personnel"/>
    <s v="Team Building"/>
    <n v="420000"/>
    <x v="15"/>
    <s v="WILDCAT"/>
    <s v="18/9/GALFPC1800"/>
    <s v="Oui"/>
    <n v="46.255506607929519"/>
    <n v="9080"/>
  </r>
  <r>
    <d v="2018-09-28T00:00:00"/>
    <s v="Taxe frais fixe au 30/09/2018"/>
    <s v="Bank Fees"/>
    <s v="Office"/>
    <n v="27694"/>
    <x v="13"/>
    <s v="WILDCAT"/>
    <s v="18/9/GALFPB138"/>
    <s v="Oui"/>
    <n v="3.05"/>
    <n v="9080"/>
  </r>
  <r>
    <d v="2018-09-28T00:00:00"/>
    <s v="Taxe interets  debiteur au 30/09/2018"/>
    <s v="Bank Fees"/>
    <s v="Office"/>
    <n v="1271.2"/>
    <x v="13"/>
    <s v="WILDCAT"/>
    <s v="18/9/GALFPB138"/>
    <s v="Oui"/>
    <n v="0.14000000000000001"/>
    <n v="9080"/>
  </r>
  <r>
    <d v="2018-09-28T00:00:00"/>
    <s v="Interets debiteurs au 30/09/2018"/>
    <s v="Bank Fees"/>
    <s v="Office"/>
    <n v="9443.2000000000007"/>
    <x v="13"/>
    <s v="WILDCAT"/>
    <s v="18/9/GALFPB138"/>
    <s v="Oui"/>
    <n v="1.04"/>
    <n v="9080"/>
  </r>
  <r>
    <d v="2018-09-28T00:00:00"/>
    <s v="Commission manipulation de compte"/>
    <s v="Bank Fees"/>
    <s v="Office"/>
    <n v="153906"/>
    <x v="13"/>
    <s v="WILDCAT"/>
    <s v="18/9/GALFPB138"/>
    <s v="Oui"/>
    <n v="16.95"/>
    <n v="9080"/>
  </r>
  <r>
    <d v="2018-09-29T00:00:00"/>
    <s v="Taxi maison-bureau(AR)"/>
    <s v="Transport"/>
    <s v="Media"/>
    <n v="11000"/>
    <x v="11"/>
    <s v="WILDCAT"/>
    <s v="18/9/GALFPC1672"/>
    <s v="Oui"/>
    <n v="1.2114537444933922"/>
    <n v="9080"/>
  </r>
  <r>
    <d v="2018-09-29T00:00:00"/>
    <s v="Transport hotel prison civile et hotel,hotel prison civile hotel"/>
    <s v="Transport"/>
    <s v="Legal"/>
    <n v="16000"/>
    <x v="14"/>
    <s v="WILDCAT"/>
    <s v="18/9/GALFPC1795R19"/>
    <s v="Oui"/>
    <n v="1.7621145374449338"/>
    <n v="9080"/>
  </r>
  <r>
    <d v="2018-09-29T00:00:00"/>
    <s v="Achat d'alimentation pour le detenu "/>
    <s v="Jail visit"/>
    <s v="Legal"/>
    <n v="76000"/>
    <x v="14"/>
    <s v="WILDCAT"/>
    <s v="18/9/GALFPC1795 R20,21,0012,0013"/>
    <s v="Oui"/>
    <n v="8.3700440528634363"/>
    <n v="9080"/>
  </r>
  <r>
    <d v="2018-09-29T00:00:00"/>
    <s v="Food Allowance journaliere"/>
    <s v="Travel subsistence"/>
    <s v="Legal"/>
    <n v="80000"/>
    <x v="14"/>
    <s v="WILDCAT"/>
    <s v="18/9/GALFPC1739R18"/>
    <s v="Oui"/>
    <n v="8.8105726872246688"/>
    <n v="9080"/>
  </r>
  <r>
    <d v="2018-09-30T00:00:00"/>
    <s v="Taxi maison-bureau(AR)"/>
    <s v="Transport"/>
    <s v="Media"/>
    <n v="11000"/>
    <x v="11"/>
    <s v="WILDCAT"/>
    <s v="18/9/GALFPC1672"/>
    <s v="Oui"/>
    <n v="1.2114537444933922"/>
    <n v="9080"/>
  </r>
  <r>
    <d v="2018-09-30T00:00:00"/>
    <s v="Transport hotel prison civile et hotel,hotel prison civile hotel"/>
    <s v="Transport"/>
    <s v="Legal"/>
    <n v="16000"/>
    <x v="14"/>
    <s v="WILDCAT"/>
    <s v="18/9/GALFPC1739R23"/>
    <s v="Oui"/>
    <n v="1.7621145374449338"/>
    <n v="9080"/>
  </r>
  <r>
    <d v="2018-09-30T00:00:00"/>
    <s v="Frais d'hôtel (3) nuitéeS"/>
    <s v="Travel subsistence"/>
    <s v="Legal"/>
    <n v="750000"/>
    <x v="14"/>
    <s v="WILDCAT"/>
    <s v="18/9/GALFPC1795F951"/>
    <s v="Oui"/>
    <n v="82.59911894273128"/>
    <n v="9080"/>
  </r>
  <r>
    <d v="2018-09-30T00:00:00"/>
    <s v="Achat des cartes de credits"/>
    <s v="Telephone"/>
    <s v="Legal"/>
    <n v="15000"/>
    <x v="14"/>
    <s v="WILDCAT"/>
    <s v="18/9/GALFPC1795 CT"/>
    <s v="Oui"/>
    <n v="1.6519823788546255"/>
    <n v="9080"/>
  </r>
  <r>
    <d v="2018-09-30T00:00:00"/>
    <s v="Achat d'alimentation pour le detenu "/>
    <s v="Jail visit"/>
    <s v="Legal"/>
    <n v="79000"/>
    <x v="14"/>
    <s v="WILDCAT"/>
    <s v="18/9/GALFPC1795 R24,10,11"/>
    <s v="Oui"/>
    <n v="8.7004405286343616"/>
    <n v="9080"/>
  </r>
  <r>
    <d v="2018-09-30T00:00:00"/>
    <s v="Food Allowance journaliere"/>
    <s v="Travel subsistence"/>
    <s v="Legal"/>
    <n v="80000"/>
    <x v="14"/>
    <s v="WILDCAT"/>
    <s v="18/9/GALFPC1795R22"/>
    <s v="Oui"/>
    <n v="8.8105726872246688"/>
    <n v="9080"/>
  </r>
  <r>
    <d v="2018-09-30T00:00:00"/>
    <s v="Taxe frais fixe au 30/09/2018"/>
    <s v="Bank Fees"/>
    <s v="Office"/>
    <n v="4576"/>
    <x v="12"/>
    <s v="WILDCAT"/>
    <s v="18/9/GALFPB137"/>
    <s v="Oui"/>
    <n v="0.50396475770925109"/>
    <n v="9080"/>
  </r>
  <r>
    <d v="2018-09-30T00:00:00"/>
    <s v="Commission manipulation de compte au mois de septembre"/>
    <s v="Bank Fees"/>
    <s v="Office"/>
    <n v="25424"/>
    <x v="12"/>
    <s v="WILDCAT"/>
    <s v="18/9/GALFPB138"/>
    <s v="Oui"/>
    <n v="2.8"/>
    <n v="9080"/>
  </r>
  <r>
    <d v="2018-09-17T00:00:00"/>
    <s v="Transport Maison-bureau A/R"/>
    <s v="Transport"/>
    <s v="Investigations"/>
    <n v="25000"/>
    <x v="2"/>
    <s v="WILDCAT"/>
    <s v="18/9/GALFPC1688"/>
    <s v="Oui"/>
    <n v="2.7533039647577091"/>
    <n v="9080"/>
  </r>
</pivotCacheRecords>
</file>

<file path=xl/pivotCache/pivotCacheRecords2.xml><?xml version="1.0" encoding="utf-8"?>
<pivotCacheRecords xmlns="http://schemas.openxmlformats.org/spreadsheetml/2006/main" xmlns:r="http://schemas.openxmlformats.org/officeDocument/2006/relationships" count="240">
  <r>
    <m/>
    <x v="0"/>
    <s v="Repport solde au 31/08/2018"/>
    <n v="23412326"/>
    <m/>
  </r>
  <r>
    <d v="2018-09-01T00:00:00"/>
    <x v="1"/>
    <s v="Transfert/orange money à E20 pour enquête sur le terrain"/>
    <m/>
    <n v="1203000"/>
  </r>
  <r>
    <d v="2018-09-01T00:00:00"/>
    <x v="2"/>
    <s v="Transfert/orange money à E40 pour enquête sur le terrain"/>
    <m/>
    <n v="403000"/>
  </r>
  <r>
    <d v="2018-09-01T00:00:00"/>
    <x v="3"/>
    <s v="Transfert/orange money à Sessou pour enquête à Room (dans les îles de Los)"/>
    <m/>
    <n v="200000"/>
  </r>
  <r>
    <d v="2018-09-01T00:00:00"/>
    <x v="4"/>
    <s v="Frais de transfert/orange money de (200 000 GNF) à Sessou"/>
    <m/>
    <n v="8000"/>
  </r>
  <r>
    <d v="2018-09-01T00:00:00"/>
    <x v="5"/>
    <s v="Transport E37 bureau-Kios Orange money pour dépôt"/>
    <m/>
    <n v="6000"/>
  </r>
  <r>
    <d v="2018-09-01T00:00:00"/>
    <x v="4"/>
    <s v="Frais de transfert/orange money de (1 640 000 GNF) à E20"/>
    <m/>
    <n v="42000"/>
  </r>
  <r>
    <d v="2018-09-02T00:00:00"/>
    <x v="5"/>
    <s v="Transport E37 bureau-Kios Orange money pour dépôt"/>
    <m/>
    <n v="15000"/>
  </r>
  <r>
    <d v="2018-09-02T00:00:00"/>
    <x v="6"/>
    <s v="Transfert/orange money à E39 pour enquête sur le terrain"/>
    <m/>
    <n v="780000"/>
  </r>
  <r>
    <d v="2018-09-02T00:00:00"/>
    <x v="4"/>
    <s v="Frais de transfert/orange money de (800 000 GNF) à E39"/>
    <m/>
    <n v="20000"/>
  </r>
  <r>
    <d v="2018-09-02T00:00:00"/>
    <x v="5"/>
    <s v="Transport E37 maison- bureau-Kios Orange money pour dépôt"/>
    <m/>
    <n v="50000"/>
  </r>
  <r>
    <d v="2018-09-03T00:00:00"/>
    <x v="7"/>
    <s v="Frais taxi moto Bureau-Interpol pour requiperarer la requisition de numéro trafiquant"/>
    <m/>
    <n v="70000"/>
  </r>
  <r>
    <d v="2018-09-03T00:00:00"/>
    <x v="7"/>
    <s v="Frais de requisition numéro trafiquant"/>
    <m/>
    <n v="180000"/>
  </r>
  <r>
    <d v="2018-09-03T00:00:00"/>
    <x v="1"/>
    <s v="Transfert de crédit Areeba pour appel enquête"/>
    <m/>
    <n v="10000"/>
  </r>
  <r>
    <d v="2018-09-03T00:00:00"/>
    <x v="8"/>
    <s v="Frais de carburant (10)litres pour colonnel SOW  pour la participation à la réunion cas abattage d'un lion"/>
    <m/>
    <n v="100000"/>
  </r>
  <r>
    <d v="2018-09-03T00:00:00"/>
    <x v="4"/>
    <s v="Frais de fonctionnement Maïmouna Baldé"/>
    <m/>
    <n v="70000"/>
  </r>
  <r>
    <d v="2018-09-03T00:00:00"/>
    <x v="8"/>
    <s v="Achat de (40) litres d'essence pour véh. Perso. Transport maison-bureau de Mr Barry"/>
    <m/>
    <n v="400000"/>
  </r>
  <r>
    <d v="2018-09-03T00:00:00"/>
    <x v="5"/>
    <s v="Transport Bureau-en ville AR pour achat des de chronos et  carnet de réçu "/>
    <m/>
    <n v="70000"/>
  </r>
  <r>
    <d v="2018-09-03T00:00:00"/>
    <x v="4"/>
    <s v="Reversement à la caisse par Aïssatou Sessou reste argent budget"/>
    <n v="190000"/>
    <m/>
  </r>
  <r>
    <d v="2018-09-03T00:00:00"/>
    <x v="9"/>
    <s v="Frais taxi moto Bureau-UNOPS pour dépôt de documents"/>
    <m/>
    <n v="60000"/>
  </r>
  <r>
    <d v="2018-09-03T00:00:00"/>
    <x v="4"/>
    <s v="Versement à Thierno Ousmane Baldé Intendant animalier pour achat de nourriture d'un pélican et (4) perroquets"/>
    <m/>
    <n v="475000"/>
  </r>
  <r>
    <d v="2018-09-03T00:00:00"/>
    <x v="2"/>
    <s v="Frais de fonctionnement E40 pour la semaine"/>
    <m/>
    <n v="85000"/>
  </r>
  <r>
    <d v="2018-09-03T00:00:00"/>
    <x v="1"/>
    <s v="Frais de fonctionnement E20 pour la semaine"/>
    <m/>
    <n v="135000"/>
  </r>
  <r>
    <d v="2018-09-03T00:00:00"/>
    <x v="5"/>
    <s v="Frais de fonctionnement E37 pour la semaine"/>
    <m/>
    <n v="85000"/>
  </r>
  <r>
    <d v="2018-09-04T00:00:00"/>
    <x v="6"/>
    <s v="Fransfert/orange money à E39 en enquête à l'interrieur"/>
    <m/>
    <n v="2500000"/>
  </r>
  <r>
    <d v="2018-09-04T00:00:00"/>
    <x v="5"/>
    <s v="Transport E37 pour dépôt/orange money à E39 en enquête à l'interrieur"/>
    <m/>
    <n v="6000"/>
  </r>
  <r>
    <d v="2018-09-04T00:00:00"/>
    <x v="4"/>
    <s v="Frais de dépôt/orange money de (2 500 000GNF) à E39"/>
    <m/>
    <n v="46000"/>
  </r>
  <r>
    <d v="2018-09-04T00:00:00"/>
    <x v="4"/>
    <s v="Achat de (10) paquets d'eau minérale pour le bureau"/>
    <m/>
    <n v="70000"/>
  </r>
  <r>
    <d v="2018-09-04T00:00:00"/>
    <x v="10"/>
    <s v="Transport E19 pour les enquêtes journalières"/>
    <m/>
    <n v="28000"/>
  </r>
  <r>
    <d v="2018-09-04T00:00:00"/>
    <x v="11"/>
    <s v="Frais de deplacement  taxi ville  A/R de Charlotte pour les courses de GALF"/>
    <m/>
    <n v="120000"/>
  </r>
  <r>
    <d v="2018-09-04T00:00:00"/>
    <x v="9"/>
    <s v="Transport Baldé pour faire un dépôt/orange money au Greff de Kankan"/>
    <m/>
    <n v="6000"/>
  </r>
  <r>
    <d v="2018-09-04T00:00:00"/>
    <x v="9"/>
    <s v="Frais d'expédition du jugement Cas peau de panthère à Kankan"/>
    <m/>
    <n v="200000"/>
  </r>
  <r>
    <d v="2018-09-04T00:00:00"/>
    <x v="4"/>
    <s v="Frais de depôt/orange money au Greff de kankan pour les frais de jugement du cas peau de panthère kankan"/>
    <m/>
    <n v="8000"/>
  </r>
  <r>
    <d v="2018-09-04T00:00:00"/>
    <x v="12"/>
    <s v="Frais transport bureau-centre ville pour la recupération des journaux"/>
    <m/>
    <n v="70000"/>
  </r>
  <r>
    <d v="2018-09-04T00:00:00"/>
    <x v="4"/>
    <s v="Reversement à la caisse par E20 reste argent budget enquête"/>
    <n v="266000"/>
    <m/>
  </r>
  <r>
    <d v="2018-09-04T00:00:00"/>
    <x v="4"/>
    <s v="R002 PME-UJAD paiement frais poubelle Août  pour la ramassage des ordures du bureau "/>
    <m/>
    <n v="75000"/>
  </r>
  <r>
    <d v="2018-09-04T00:00:00"/>
    <x v="4"/>
    <s v="Facture 0018428 HOTIMEX achatd' une cartouche d'encre noir, (03) chronos, paquet de reçu, paquet d'agrefe et paquet de bic"/>
    <m/>
    <n v="611000"/>
  </r>
  <r>
    <d v="2018-09-04T00:00:00"/>
    <x v="4"/>
    <s v="Chèque 01491608 approvisionnement  de caisse"/>
    <n v="8000000"/>
    <m/>
  </r>
  <r>
    <d v="2018-09-04T00:00:00"/>
    <x v="5"/>
    <s v="Transport bureau-Banque pour retrait appro caisse bureau"/>
    <m/>
    <n v="40000"/>
  </r>
  <r>
    <d v="2018-09-04T00:00:00"/>
    <x v="4"/>
    <s v="Frais de dépôt/orange money du prix de prolongation du billete d'avion de Charlotte"/>
    <m/>
    <n v="20000"/>
  </r>
  <r>
    <d v="2018-09-04T00:00:00"/>
    <x v="5"/>
    <s v="Transport E37 pour dépôt/orange money du prix de prolongation du bileet d'avion de Charlotte"/>
    <m/>
    <n v="6000"/>
  </r>
  <r>
    <d v="2018-09-04T00:00:00"/>
    <x v="11"/>
    <s v="Facture 04091801 Frais prolongation billet d'avion Dakar-Conakry-Dakar"/>
    <m/>
    <n v="844928"/>
  </r>
  <r>
    <d v="2018-09-05T00:00:00"/>
    <x v="10"/>
    <s v="Remboursement à E19 surplus depenses des enquêtes sur le terrain"/>
    <m/>
    <n v="182000"/>
  </r>
  <r>
    <d v="2018-09-05T00:00:00"/>
    <x v="10"/>
    <s v="frais de transport E19 (2) jours maison-bureau A/R"/>
    <m/>
    <n v="38000"/>
  </r>
  <r>
    <d v="2018-09-05T00:00:00"/>
    <x v="10"/>
    <s v="Transport E19 pour les enquêtes journalières"/>
    <m/>
    <n v="44000"/>
  </r>
  <r>
    <d v="2018-09-05T00:00:00"/>
    <x v="3"/>
    <s v="Transport Sessou bureau-eaux et Forêts pour la saisie de (2) perroquets"/>
    <m/>
    <n v="60000"/>
  </r>
  <r>
    <d v="2018-09-05T00:00:00"/>
    <x v="12"/>
    <s v="Versement à Tamba Bonus média pour la condamnation d'un présumé trafiquant et adption du nouveau code de faune à l'assemblée nationale Guinéennne"/>
    <m/>
    <n v="300000"/>
  </r>
  <r>
    <d v="2018-09-05T00:00:00"/>
    <x v="3"/>
    <s v="Versement àSessou pour paiement de Bonus des Agents  de  faune pour  la saisie de (2) perroquets"/>
    <m/>
    <n v="400000"/>
  </r>
  <r>
    <d v="2018-09-05T00:00:00"/>
    <x v="12"/>
    <s v="Transport  pour le paiement des Bonus média de la Presse écrites"/>
    <m/>
    <n v="60000"/>
  </r>
  <r>
    <d v="2018-09-05T00:00:00"/>
    <x v="5"/>
    <s v="Frais de transport E37 et frais de dépôt/orange money à Sessou"/>
    <m/>
    <n v="18000"/>
  </r>
  <r>
    <d v="2018-09-06T00:00:00"/>
    <x v="5"/>
    <s v="Achat d'un paquet d'eau en bouteille"/>
    <m/>
    <n v="35000"/>
  </r>
  <r>
    <d v="2018-09-06T00:00:00"/>
    <x v="4"/>
    <s v="Reversement à la caisse par Aïssatou Sessou "/>
    <n v="140000"/>
    <m/>
  </r>
  <r>
    <d v="2018-09-06T00:00:00"/>
    <x v="10"/>
    <s v="Versement à E19 pour achat d'un téléphone Samsung J2"/>
    <m/>
    <n v="895000"/>
  </r>
  <r>
    <d v="2018-09-06T00:00:00"/>
    <x v="5"/>
    <s v="Transport E37 pour achat de bouteille d'eau"/>
    <m/>
    <n v="10000"/>
  </r>
  <r>
    <d v="2018-09-06T00:00:00"/>
    <x v="11"/>
    <s v="Complement Food allowance Charlotte HOUPLINE"/>
    <m/>
    <n v="800000"/>
  </r>
  <r>
    <d v="2018-09-06T00:00:00"/>
    <x v="10"/>
    <s v="Transport E19 bureau-Kipé pour achat d'un téléphone"/>
    <m/>
    <n v="10000"/>
  </r>
  <r>
    <d v="2018-09-06T00:00:00"/>
    <x v="4"/>
    <s v="Frais de deplacement bureau-Eaux et Forêts pour la recupération de (2) pérroquets"/>
    <m/>
    <n v="150000"/>
  </r>
  <r>
    <d v="2018-09-06T00:00:00"/>
    <x v="8"/>
    <s v="Prime de transport  du point focal de la CITES pour la réunion contre l'abattage illegale ."/>
    <m/>
    <n v="100000"/>
  </r>
  <r>
    <d v="2018-09-06T00:00:00"/>
    <x v="8"/>
    <s v="Prime de transport  du point focal de la Criminalité faunique  pour la réunion contre l'abattage illegale ."/>
    <m/>
    <n v="100000"/>
  </r>
  <r>
    <d v="2018-09-06T00:00:00"/>
    <x v="1"/>
    <s v="Versement à E20 pour achat d'un téléphone pour enquête"/>
    <m/>
    <n v="140000"/>
  </r>
  <r>
    <d v="2018-09-06T00:00:00"/>
    <x v="8"/>
    <s v="Achat de (10) d'essence pour aller parciper à la réunion aux eaux et Forêts"/>
    <m/>
    <n v="100000"/>
  </r>
  <r>
    <d v="2018-09-07T00:00:00"/>
    <x v="11"/>
    <s v="versement à Charlotte les frais de transport pour les courses interne"/>
    <m/>
    <n v="400000"/>
  </r>
  <r>
    <d v="2018-09-07T00:00:00"/>
    <x v="4"/>
    <s v="Frais de fontionnement Maïmouna Baldé pour la semaine"/>
    <m/>
    <n v="70000"/>
  </r>
  <r>
    <d v="2018-09-07T00:00:00"/>
    <x v="3"/>
    <s v="Frais de fontionnement Aïssatou sessou  pour la semaine"/>
    <m/>
    <n v="50000"/>
  </r>
  <r>
    <d v="2018-09-07T00:00:00"/>
    <x v="7"/>
    <s v="Frais de fonctionnement Castro pour la semaine"/>
    <m/>
    <n v="150000"/>
  </r>
  <r>
    <d v="2018-09-07T00:00:00"/>
    <x v="3"/>
    <s v="Versement à Sessou pour enquête aux îles de Los (Room)"/>
    <m/>
    <n v="930000"/>
  </r>
  <r>
    <d v="2018-09-09T00:00:00"/>
    <x v="8"/>
    <s v="Achat de (40)litres d'essence pour véh. Perso. Transport maison-bureau de Mr Barry"/>
    <m/>
    <n v="400000"/>
  </r>
  <r>
    <d v="2018-09-10T00:00:00"/>
    <x v="4"/>
    <s v="Reversement à la caisse par Aïssatou Sessou "/>
    <n v="133000"/>
    <m/>
  </r>
  <r>
    <d v="2018-09-10T00:00:00"/>
    <x v="4"/>
    <s v="Chèque 01491609  approvisionnement  de caisse"/>
    <n v="6000000"/>
    <m/>
  </r>
  <r>
    <d v="2018-09-10T00:00:00"/>
    <x v="5"/>
    <s v="Transport E37 bureau-Banque pour retrait appro caisse"/>
    <m/>
    <n v="40000"/>
  </r>
  <r>
    <d v="2018-09-10T00:00:00"/>
    <x v="1"/>
    <s v="Frais de fonctionnement E20 pour la semaine"/>
    <m/>
    <n v="135000"/>
  </r>
  <r>
    <d v="2018-09-10T00:00:00"/>
    <x v="2"/>
    <s v="Frais de fonctionnement E40 pour la semaine"/>
    <m/>
    <n v="85000"/>
  </r>
  <r>
    <d v="2018-09-10T00:00:00"/>
    <x v="5"/>
    <s v="Frais de fonctionnement E37 pour la semaine"/>
    <m/>
    <n v="85000"/>
  </r>
  <r>
    <d v="2018-09-10T00:00:00"/>
    <x v="4"/>
    <s v="Frais de fonctionnement Moné pour la semaine"/>
    <m/>
    <n v="175000"/>
  </r>
  <r>
    <d v="2018-09-10T00:00:00"/>
    <x v="10"/>
    <s v="Frais de fonctionnement E19 pour la semaine"/>
    <m/>
    <n v="95000"/>
  </r>
  <r>
    <d v="2018-09-10T00:00:00"/>
    <x v="8"/>
    <s v="Achat de (40)litres d'essence pour véh. Perso. Transport maison-bureau de Mr Barry"/>
    <m/>
    <n v="400000"/>
  </r>
  <r>
    <d v="2018-09-10T00:00:00"/>
    <x v="12"/>
    <s v="Frais de fonctionnement Tamba pour la semaine"/>
    <m/>
    <n v="44000"/>
  </r>
  <r>
    <d v="2018-09-10T00:00:00"/>
    <x v="12"/>
    <s v="Transport Tamba pour la recupération du CD de l'émission (élément sonor)"/>
    <m/>
    <n v="25000"/>
  </r>
  <r>
    <d v="2018-09-10T00:00:00"/>
    <x v="4"/>
    <s v="Achat de (4) ecouteurs pour le bureau"/>
    <m/>
    <n v="80000"/>
  </r>
  <r>
    <d v="2018-09-11T00:00:00"/>
    <x v="8"/>
    <s v="Facture 35 Alpha Issagna achat d'un tube d'encre et Cachet Oval pour le Coodonnateur"/>
    <m/>
    <n v="80000"/>
  </r>
  <r>
    <d v="2018-09-11T00:00:00"/>
    <x v="6"/>
    <s v="Frais de fonctionement E39 pour la semaine"/>
    <m/>
    <n v="100000"/>
  </r>
  <r>
    <d v="2018-09-11T00:00:00"/>
    <x v="5"/>
    <s v="Frais taxi moto bureau-centre E37 pour achat d'encre et cachet du Cordonnateur"/>
    <m/>
    <n v="70000"/>
  </r>
  <r>
    <d v="2018-09-12T00:00:00"/>
    <x v="4"/>
    <s v="Achat d'eau de javel, omo papier de toillette, plastique pour le bureau"/>
    <m/>
    <n v="150000"/>
  </r>
  <r>
    <d v="2018-09-12T00:00:00"/>
    <x v="12"/>
    <s v="Versement à Tamba Bonus média pour  cas saisie des pérroquets Youyou du Sénégal"/>
    <m/>
    <n v="800000"/>
  </r>
  <r>
    <d v="2018-09-12T00:00:00"/>
    <x v="3"/>
    <s v="Facture 83 S.T.E.G frais restauration du système d'exploitation, activation Windows 8, entretien et nettoyage d'un ordinateur  ASUS departement LEGAL"/>
    <m/>
    <n v="200000"/>
  </r>
  <r>
    <d v="2018-09-12T00:00:00"/>
    <x v="4"/>
    <s v="Versement à Thierno Ousmane Baldé Intendant animalier pour achat de tôles plate  pour la cage des perroquets"/>
    <m/>
    <n v="450000"/>
  </r>
  <r>
    <d v="2018-09-12T00:00:00"/>
    <x v="4"/>
    <s v="Transport Maïmouna baldé pour du matériel d'entretien bureau"/>
    <m/>
    <n v="10000"/>
  </r>
  <r>
    <d v="2018-09-12T00:00:00"/>
    <x v="12"/>
    <s v="Transport Tamba bureau-centre ville pour paiement de Bonus média pour la saisie des rerroquets Youyou "/>
    <m/>
    <n v="70000"/>
  </r>
  <r>
    <d v="2018-09-13T00:00:00"/>
    <x v="8"/>
    <s v="Transport Saïdou bureau-Interpol"/>
    <m/>
    <n v="70000"/>
  </r>
  <r>
    <d v="2018-09-13T00:00:00"/>
    <x v="10"/>
    <s v="Transport E19 pour les enquêtes journalières"/>
    <m/>
    <n v="33000"/>
  </r>
  <r>
    <d v="2018-09-13T00:00:00"/>
    <x v="10"/>
    <s v="Transport (2) jours E19 maison-bureau-A/R"/>
    <m/>
    <n v="32000"/>
  </r>
  <r>
    <d v="2018-09-13T00:00:00"/>
    <x v="1"/>
    <s v="Transport E20 pour enquête journalière"/>
    <m/>
    <n v="36000"/>
  </r>
  <r>
    <d v="2018-09-13T00:00:00"/>
    <x v="6"/>
    <s v="Transport E39 pour enquête journalière"/>
    <m/>
    <n v="23000"/>
  </r>
  <r>
    <d v="2018-09-13T00:00:00"/>
    <x v="1"/>
    <s v="Transfert de crédit Areeba pour appel enquête"/>
    <m/>
    <n v="10000"/>
  </r>
  <r>
    <d v="2018-09-13T00:00:00"/>
    <x v="4"/>
    <s v="Frais main d'œuvre Aboubacar Camara pour nettoyage devanture du bureau"/>
    <m/>
    <n v="30000"/>
  </r>
  <r>
    <d v="2018-09-13T00:00:00"/>
    <x v="11"/>
    <s v="Transport  urbain bureau- centre ville"/>
    <m/>
    <n v="100000"/>
  </r>
  <r>
    <d v="2018-09-13T00:00:00"/>
    <x v="7"/>
    <s v="Paiement solde de tout compte pour la rupture du contrat de Castro"/>
    <m/>
    <n v="1748300"/>
  </r>
  <r>
    <d v="2018-09-13T00:00:00"/>
    <x v="5"/>
    <s v="Transport bureau-Banque centre ville (HOTIMEX) pour achat des tubes d'encres pour l'imprimante"/>
    <m/>
    <n v="70000"/>
  </r>
  <r>
    <d v="2018-09-13T00:00:00"/>
    <x v="4"/>
    <s v="Frais deplacement Kagbelen-Dubréka "/>
    <m/>
    <n v="50000"/>
  </r>
  <r>
    <d v="2018-09-14T00:00:00"/>
    <x v="11"/>
    <s v="Frais deplacement Taxi urbain bureau-aéroport "/>
    <m/>
    <n v="25000"/>
  </r>
  <r>
    <d v="2018-09-14T00:00:00"/>
    <x v="4"/>
    <s v="Frais de fonctionnement Maïmouna Baldé pour la semaine"/>
    <m/>
    <n v="70000"/>
  </r>
  <r>
    <d v="2018-09-14T00:00:00"/>
    <x v="3"/>
    <s v="Frais de fonctionnement Sessou pour la semaine"/>
    <m/>
    <n v="50000"/>
  </r>
  <r>
    <d v="2018-09-14T00:00:00"/>
    <x v="4"/>
    <s v="Transport Maison-banque-bureau pour  retrait relevé de banque"/>
    <m/>
    <n v="35000"/>
  </r>
  <r>
    <d v="2018-09-14T00:00:00"/>
    <x v="4"/>
    <s v="Frais parking depôt accompagner Charlotte à l'Aéroport"/>
    <m/>
    <n v="5000"/>
  </r>
  <r>
    <d v="2018-09-14T00:00:00"/>
    <x v="4"/>
    <s v="Achat de (3) tubes d'encre pour imprimante bureau"/>
    <m/>
    <n v="1350000"/>
  </r>
  <r>
    <d v="2018-09-14T00:00:00"/>
    <x v="4"/>
    <s v="Paiement facture 41 Mamadou Alpha Diallo pour Transfert de crédit E-recharge pour l'équipe de bureau"/>
    <m/>
    <n v="800000"/>
  </r>
  <r>
    <d v="2018-09-14T00:00:00"/>
    <x v="12"/>
    <s v="Versement à Tamba Bonus média dans le cadre de l'intervention dans l'émission  Footen Collen sur le fonctionnement de GALF"/>
    <m/>
    <n v="210000"/>
  </r>
  <r>
    <d v="2018-09-14T00:00:00"/>
    <x v="4"/>
    <s v="Versement à Thierno Ousmane Baldé Intendant Animalier pour son transport et achat de nourtitures (10) pour les animaux"/>
    <m/>
    <n v="525000"/>
  </r>
  <r>
    <d v="2018-09-14T00:00:00"/>
    <x v="12"/>
    <s v="Frais de fonctionnement Tamba pour la semaine"/>
    <m/>
    <n v="55000"/>
  </r>
  <r>
    <d v="2018-09-14T00:00:00"/>
    <x v="1"/>
    <s v="Transfert de crédit Areeba  E20 pour appel enquête"/>
    <m/>
    <n v="5000"/>
  </r>
  <r>
    <d v="2018-09-17T00:00:00"/>
    <x v="5"/>
    <s v="Transport bureau-kipé pour certification du chèque de paiement de la RTS"/>
    <m/>
    <n v="10000"/>
  </r>
  <r>
    <d v="2018-09-17T00:00:00"/>
    <x v="11"/>
    <s v="Achat de billet d'avion Dakar-Conakry-Dakar pour Charlotte"/>
    <m/>
    <n v="3220000"/>
  </r>
  <r>
    <d v="2018-09-17T00:00:00"/>
    <x v="5"/>
    <s v="Transport E37 bureau-centre ville (agence Emirate) pour achat de billet d'avion pour Charlotte"/>
    <m/>
    <n v="70000"/>
  </r>
  <r>
    <d v="2018-09-17T00:00:00"/>
    <x v="1"/>
    <s v="Transfert de Credit areeba E20 pour enquête"/>
    <m/>
    <n v="10000"/>
  </r>
  <r>
    <d v="2018-09-17T00:00:00"/>
    <x v="8"/>
    <s v="Transport Saïdou bureau-Interpol"/>
    <m/>
    <n v="70000"/>
  </r>
  <r>
    <d v="2018-09-17T00:00:00"/>
    <x v="12"/>
    <s v="Versement à Tamba les Bonus média des articles publiés"/>
    <m/>
    <n v="700000"/>
  </r>
  <r>
    <d v="2018-09-17T00:00:00"/>
    <x v="1"/>
    <s v="Transport de l'inforteur sur la cible Farinta à Sabouya A/R"/>
    <m/>
    <n v="50000"/>
  </r>
  <r>
    <d v="2018-09-17T00:00:00"/>
    <x v="5"/>
    <s v="Frais de fonctionnement E37 pour la semaine"/>
    <m/>
    <n v="85000"/>
  </r>
  <r>
    <d v="2018-09-17T00:00:00"/>
    <x v="1"/>
    <s v="Frais de fonctionnement E20 pour la semaine"/>
    <m/>
    <n v="135000"/>
  </r>
  <r>
    <d v="2018-09-17T00:00:00"/>
    <x v="4"/>
    <s v="Frais de fonctionnement Moné pour la semaine"/>
    <m/>
    <n v="175000"/>
  </r>
  <r>
    <d v="2018-09-17T00:00:00"/>
    <x v="2"/>
    <s v="Frais de fonctionnement E40 pour la semaine"/>
    <m/>
    <n v="85000"/>
  </r>
  <r>
    <d v="2018-09-17T00:00:00"/>
    <x v="10"/>
    <s v="Frais de fonctionnement E19 pour la semaine"/>
    <m/>
    <n v="95000"/>
  </r>
  <r>
    <d v="2018-09-17T00:00:00"/>
    <x v="8"/>
    <s v="Achat de (40) litres d'essence pour véh. Perso. Transport maison-bureau de Mr Barry"/>
    <m/>
    <n v="400000"/>
  </r>
  <r>
    <d v="2018-09-17T00:00:00"/>
    <x v="1"/>
    <s v="Versement à E20  frais d'enquête à Mamou"/>
    <m/>
    <n v="2617000"/>
  </r>
  <r>
    <d v="2018-09-17T00:00:00"/>
    <x v="6"/>
    <s v="Frais de fonctionnement E39 pour la semaine"/>
    <m/>
    <n v="125000"/>
  </r>
  <r>
    <d v="2018-09-18T00:00:00"/>
    <x v="12"/>
    <s v="Transport bureau-Banque ( Belle vue ) pour retrait appro caisse bureau"/>
    <m/>
    <n v="50000"/>
  </r>
  <r>
    <d v="2018-09-18T00:00:00"/>
    <x v="12"/>
    <s v="Transport bureau-Banque ( centre ville /KALOUM) pour retrait appro caisse bureau"/>
    <m/>
    <n v="70000"/>
  </r>
  <r>
    <d v="2018-09-18T00:00:00"/>
    <x v="5"/>
    <s v="Versment à E37 pour les frais de l'opération  à Mamou"/>
    <m/>
    <n v="2000000"/>
  </r>
  <r>
    <d v="2018-09-18T00:00:00"/>
    <x v="4"/>
    <s v="Chèque 01491615  approvisionnement  de caisse"/>
    <n v="10000000"/>
    <m/>
  </r>
  <r>
    <d v="2018-09-18T00:00:00"/>
    <x v="8"/>
    <s v="Transport Saïdou bureau-Donka pour recupération d'une clée USB"/>
    <m/>
    <n v="70000"/>
  </r>
  <r>
    <d v="2018-08-19T00:00:00"/>
    <x v="4"/>
    <s v="Transport Moné  Dubréka-centre ville (Banque)-bureau pour dépôt de l'arbitrage"/>
    <m/>
    <n v="70000"/>
  </r>
  <r>
    <d v="2018-08-19T00:00:00"/>
    <x v="4"/>
    <s v="Frais deplacement taxi urbain Kipé-Aéroport-Bureau  pour reception de Charlotte"/>
    <m/>
    <n v="50000"/>
  </r>
  <r>
    <d v="2018-08-19T00:00:00"/>
    <x v="4"/>
    <s v="Remboursement à 100%  des frais médicaux"/>
    <m/>
    <n v="521300"/>
  </r>
  <r>
    <d v="2018-09-19T00:00:00"/>
    <x v="6"/>
    <s v="Transfert de crédit areeba à E39 pour appel enquête"/>
    <m/>
    <n v="10000"/>
  </r>
  <r>
    <d v="2018-08-19T00:00:00"/>
    <x v="10"/>
    <s v="Versement à E19 pour une enquête à Room (Îles de Los)"/>
    <m/>
    <n v="500000"/>
  </r>
  <r>
    <d v="2018-08-19T00:00:00"/>
    <x v="5"/>
    <s v="Transfert/orange money à E37 en opération à Mamou"/>
    <m/>
    <n v="5000000"/>
  </r>
  <r>
    <d v="2018-08-19T00:00:00"/>
    <x v="4"/>
    <s v="Frais transfert/orange money de (5 000 000 GNF) à E37 "/>
    <m/>
    <n v="55000"/>
  </r>
  <r>
    <d v="2018-08-20T00:00:00"/>
    <x v="11"/>
    <s v="Paiement Food allowance pour (7) jours"/>
    <m/>
    <n v="840000"/>
  </r>
  <r>
    <d v="2018-08-20T00:00:00"/>
    <x v="9"/>
    <s v="Frais transport pour l'expédition de jugement, cas peau de panthère Kankan"/>
    <m/>
    <n v="50000"/>
  </r>
  <r>
    <d v="2018-09-20T00:00:00"/>
    <x v="8"/>
    <s v="Achat de (20) l d'essence pour les différentes courses (bureau-Eaux et Forêts-Interpol)  pour la préparation de l'opération à Room (Îles de Los)"/>
    <m/>
    <n v="200000"/>
  </r>
  <r>
    <d v="2018-09-20T00:00:00"/>
    <x v="6"/>
    <s v="Achat d'un téléphone Tecno pour E39 pour les enquêtes"/>
    <m/>
    <n v="180000"/>
  </r>
  <r>
    <d v="2018-09-20T00:00:00"/>
    <x v="6"/>
    <s v="Transport  E39 bureau-Kipé pour achat d'un téléphone d'enquête"/>
    <m/>
    <n v="7000"/>
  </r>
  <r>
    <d v="2018-08-20T00:00:00"/>
    <x v="4"/>
    <s v="Frais taxi moto  bureau-Banque A/R pour retrait appro caisse"/>
    <m/>
    <n v="50000"/>
  </r>
  <r>
    <d v="2018-08-20T00:00:00"/>
    <x v="4"/>
    <s v="Chèque 01491616  approvisionnement  de caisse"/>
    <n v="10000000"/>
    <m/>
  </r>
  <r>
    <d v="2018-08-20T00:00:00"/>
    <x v="4"/>
    <s v="Achat de (15) paquets d'eau coyah pour le bureau"/>
    <m/>
    <n v="105000"/>
  </r>
  <r>
    <d v="2018-09-20T00:00:00"/>
    <x v="8"/>
    <s v="Achat de pièces pour le véh. Perso. Du Coordonnateur"/>
    <m/>
    <n v="2280000"/>
  </r>
  <r>
    <d v="2018-08-20T00:00:00"/>
    <x v="9"/>
    <s v="Versment à Baldé les frais de mission pour l'opération à Room (Îles de Los)"/>
    <m/>
    <n v="5000000"/>
  </r>
  <r>
    <d v="2018-08-20T00:00:00"/>
    <x v="10"/>
    <s v="Transfert/orange money à E19 en enquête à Room (Îles de Los)"/>
    <m/>
    <n v="700000"/>
  </r>
  <r>
    <d v="2018-08-20T00:00:00"/>
    <x v="4"/>
    <s v="Frais de transfert/orange money de (700 000 gnf) à E19"/>
    <m/>
    <n v="20000"/>
  </r>
  <r>
    <d v="2018-08-21T00:00:00"/>
    <x v="4"/>
    <s v="Transfert/orange money les frais de traitement des dossier du personnel"/>
    <m/>
    <n v="1300000"/>
  </r>
  <r>
    <d v="2018-08-21T00:00:00"/>
    <x v="5"/>
    <s v="Transfert/orange money de (2 000 000 gnf) à E37 en opération à Mamou"/>
    <m/>
    <n v="2000000"/>
  </r>
  <r>
    <d v="2018-08-21T00:00:00"/>
    <x v="6"/>
    <s v="Transport E37 pour Transfert/orange money de (2 000 000 gnf) à E37 en opération à Mamou"/>
    <m/>
    <n v="10000"/>
  </r>
  <r>
    <d v="2018-08-21T00:00:00"/>
    <x v="4"/>
    <s v="Frais Transfert/orange money de (2 000 000 GNF) à E37 en opération à Mamou"/>
    <m/>
    <n v="40000"/>
  </r>
  <r>
    <d v="2018-08-21T00:00:00"/>
    <x v="4"/>
    <s v="Frais de transfert/orange money de (600 000 gnf) à E19"/>
    <m/>
    <n v="20000"/>
  </r>
  <r>
    <d v="2018-08-21T00:00:00"/>
    <x v="10"/>
    <s v="Transfert/orange money à E19 en enquête à Room (Îles de Los)"/>
    <m/>
    <n v="600000"/>
  </r>
  <r>
    <d v="2018-08-22T00:00:00"/>
    <x v="4"/>
    <s v="Frais transport Maison-banque  pour retrait et retour bureau "/>
    <m/>
    <n v="50000"/>
  </r>
  <r>
    <d v="2018-08-22T00:00:00"/>
    <x v="4"/>
    <s v="Chèque 01491617  approvisionnement  de caisse"/>
    <n v="10000000"/>
    <m/>
  </r>
  <r>
    <d v="2018-08-22T00:00:00"/>
    <x v="4"/>
    <s v="Transfert de créditE-recharge pour le telephone du bureau"/>
    <m/>
    <n v="1200000"/>
  </r>
  <r>
    <d v="2018-09-22T00:00:00"/>
    <x v="8"/>
    <s v="Transfert/orange money à Saïdou pour la mission à Mamou du  cas Carlos"/>
    <m/>
    <n v="7500000"/>
  </r>
  <r>
    <d v="2018-08-22T00:00:00"/>
    <x v="9"/>
    <s v="Transfert/orange money à Baldé pour achat d'un téléphone Samsung J3 + Power Bank pour Mr BARRY"/>
    <m/>
    <n v="1500000"/>
  </r>
  <r>
    <d v="2018-08-22T00:00:00"/>
    <x v="6"/>
    <s v="Frais transport maison-bureau (1) jour A/R"/>
    <m/>
    <n v="25000"/>
  </r>
  <r>
    <d v="2018-08-22T00:00:00"/>
    <x v="6"/>
    <s v="Achat d'une puce orange + crédit pour les enquêtes"/>
    <m/>
    <n v="30000"/>
  </r>
  <r>
    <d v="2018-08-22T00:00:00"/>
    <x v="4"/>
    <s v="Transport retour bureau-domicile après le travail du samedi"/>
    <m/>
    <n v="17500"/>
  </r>
  <r>
    <d v="2018-08-22T00:00:00"/>
    <x v="6"/>
    <s v="Versement à E39 pour enquête à Forécariah"/>
    <m/>
    <n v="971000"/>
  </r>
  <r>
    <d v="2018-08-22T00:00:00"/>
    <x v="4"/>
    <s v="Reçu de Baldé pour reversement à la caisse "/>
    <n v="456000"/>
    <m/>
  </r>
  <r>
    <d v="2018-08-22T00:00:00"/>
    <x v="4"/>
    <s v="Versement à Thierno Ousmane Baldé Intendant Animalier pour achat de produits du pélican et ballance "/>
    <m/>
    <n v="220000"/>
  </r>
  <r>
    <d v="2018-09-22T00:00:00"/>
    <x v="8"/>
    <s v="Transfert/orange money à Saïdou pour la mission à Mamou du  cas Carlos"/>
    <m/>
    <n v="700000"/>
  </r>
  <r>
    <d v="2018-08-22T00:00:00"/>
    <x v="4"/>
    <s v="Frais de transfert/orange money  (700 000 gnf) à Saïdou pour la mission à Mamou du  cas Carlos"/>
    <m/>
    <n v="20000"/>
  </r>
  <r>
    <d v="2018-08-22T00:00:00"/>
    <x v="4"/>
    <s v="Frais de transfert/orange money à Baldé pour suivi juridique cas carlos"/>
    <m/>
    <n v="34000"/>
  </r>
  <r>
    <d v="2018-09-24T00:00:00"/>
    <x v="9"/>
    <s v="Transport bureau-Oguipar-Cabinet Avocat-Agent  Judiciaire de l'Etat pour signature de l lettre de constitution du cas Carlos"/>
    <m/>
    <n v="80000"/>
  </r>
  <r>
    <d v="2018-09-24T00:00:00"/>
    <x v="4"/>
    <s v="Chèque 01491619   approvisionnement  de caisse"/>
    <n v="10000000"/>
    <m/>
  </r>
  <r>
    <d v="2018-09-24T00:00:00"/>
    <x v="8"/>
    <s v="Transfert/orange money à Saïdou pour la mission à Mamou du  cas Carlos"/>
    <m/>
    <n v="300000"/>
  </r>
  <r>
    <d v="2018-09-24T00:00:00"/>
    <x v="4"/>
    <s v="Frais de transfert/orange money  (300 000 gnf) à Saïdou pour la mission à Mamou du  cas Carlos"/>
    <m/>
    <n v="8000"/>
  </r>
  <r>
    <d v="2018-09-24T00:00:00"/>
    <x v="11"/>
    <s v="Frais taxi  bureau-Cabinet Avocat-Cyber-Interpol-bureau"/>
    <m/>
    <n v="155000"/>
  </r>
  <r>
    <d v="2018-09-24T00:00:00"/>
    <x v="10"/>
    <s v="Frais de fonctionnement E19 pour la semaine"/>
    <m/>
    <n v="95000"/>
  </r>
  <r>
    <d v="2018-09-24T00:00:00"/>
    <x v="13"/>
    <s v="Versement à Abdoulaye Chérif Diallo frais de mission pour suivi juridique (cas Carlos à Mamou"/>
    <m/>
    <n v="2425500"/>
  </r>
  <r>
    <d v="2018-09-24T00:00:00"/>
    <x v="4"/>
    <s v="Frais de fonctionnement Moné  pour la semaine"/>
    <m/>
    <n v="175000"/>
  </r>
  <r>
    <d v="2018-09-24T00:00:00"/>
    <x v="6"/>
    <s v="Frais de fonctionnement E39 pour la semaine"/>
    <m/>
    <n v="125000"/>
  </r>
  <r>
    <d v="2018-09-24T00:00:00"/>
    <x v="1"/>
    <s v="Frais de fonctionnement E20 pour (3) jours"/>
    <m/>
    <n v="54000"/>
  </r>
  <r>
    <d v="2018-09-24T00:00:00"/>
    <x v="1"/>
    <s v="Remboursement à E20 surplus dépenses pour l'enquête à Sabouya (Mamou) "/>
    <m/>
    <n v="378000"/>
  </r>
  <r>
    <d v="2018-09-24T00:00:00"/>
    <x v="5"/>
    <s v="Frais de fonctionnement E37 pour (2) jours"/>
    <m/>
    <n v="34000"/>
  </r>
  <r>
    <d v="2018-09-24T00:00:00"/>
    <x v="9"/>
    <s v="Frais taxi moto Baldé bureau-Matam pour recupérer l'expédition du jugement cas peau de panthère Kankan"/>
    <m/>
    <n v="60000"/>
  </r>
  <r>
    <d v="2018-09-25T00:00:00"/>
    <x v="4"/>
    <s v="Frais de transport centre ville (Banque)- bureau pour depôt de la lettre de virement salaire septembre"/>
    <m/>
    <n v="70000"/>
  </r>
  <r>
    <d v="2018-09-25T00:00:00"/>
    <x v="5"/>
    <s v="Transport bureau-Ratoma pour recupérer du dossier Magnanga"/>
    <m/>
    <n v="30000"/>
  </r>
  <r>
    <d v="2018-09-25T00:00:00"/>
    <x v="1"/>
    <s v="Transport E20 pour enquête journalière"/>
    <m/>
    <n v="13000"/>
  </r>
  <r>
    <d v="2018-09-25T00:00:00"/>
    <x v="10"/>
    <s v="Transport E19 pour les enquêtes journalières"/>
    <m/>
    <n v="28000"/>
  </r>
  <r>
    <d v="2018-09-25T00:00:00"/>
    <x v="2"/>
    <s v="Transport E40 pour les enquêtes journalières"/>
    <m/>
    <n v="16000"/>
  </r>
  <r>
    <d v="2018-09-25T00:00:00"/>
    <x v="6"/>
    <s v="Transport E39 pour les enquêtes journalières"/>
    <m/>
    <n v="26000"/>
  </r>
  <r>
    <d v="2018-09-25T00:00:00"/>
    <x v="4"/>
    <s v="Frais de fonctionnement Maïmouna Baldé pour la semaine"/>
    <m/>
    <n v="70000"/>
  </r>
  <r>
    <d v="2018-09-25T00:00:00"/>
    <x v="14"/>
    <s v="Frais de fonctionnement de Odette pour (5) jours du 25/09/ au 01/10/2018"/>
    <m/>
    <n v="65000"/>
  </r>
  <r>
    <d v="2018-09-25T00:00:00"/>
    <x v="4"/>
    <s v="Facture n°0007311 achat d'un paque de reçu, (1) d'envelloppes A4 et 45"/>
    <m/>
    <n v="120000"/>
  </r>
  <r>
    <d v="2018-09-26T00:00:00"/>
    <x v="4"/>
    <s v="Paiement facture électricité bureau septembre 2018"/>
    <m/>
    <n v="171776"/>
  </r>
  <r>
    <d v="2018-09-26T00:00:00"/>
    <x v="4"/>
    <s v="Paiement Facture 000488 Gateway redevance mensuelle internet pour d'octobre 2018"/>
    <m/>
    <n v="3000000"/>
  </r>
  <r>
    <d v="2018-09-26T00:00:00"/>
    <x v="14"/>
    <s v="Frais taxi bureau-Interpol pour requisition du numéro d'un Trafiquant"/>
    <m/>
    <n v="70000"/>
  </r>
  <r>
    <d v="2018-09-26T00:00:00"/>
    <x v="5"/>
    <s v="Transport bureau-Taouyah (EDG) pour paiement facture d'électricité Août 2018"/>
    <m/>
    <n v="30000"/>
  </r>
  <r>
    <d v="2018-09-26T00:00:00"/>
    <x v="10"/>
    <s v="Paiment Bonus pour l'enquête  dans les Îles de Los (Room)"/>
    <m/>
    <n v="300000"/>
  </r>
  <r>
    <d v="2018-09-26T00:00:00"/>
    <x v="14"/>
    <s v="Paiement frais de  requisition du numéro d'un Trafiquant"/>
    <m/>
    <n v="180000"/>
  </r>
  <r>
    <d v="2018-09-26T00:00:00"/>
    <x v="12"/>
    <s v="Paiement Bonus média cas chimpanzé à Lola"/>
    <m/>
    <n v="100000"/>
  </r>
  <r>
    <d v="2018-09-26T00:00:00"/>
    <x v="11"/>
    <s v="Paiement Food allowance de Charlotte pour (8) jours"/>
    <m/>
    <n v="960000"/>
  </r>
  <r>
    <d v="2018-09-26T00:00:00"/>
    <x v="2"/>
    <s v="Frais de fonctionnement E40 pour la semaine"/>
    <m/>
    <n v="85000"/>
  </r>
  <r>
    <d v="2018-09-26T00:00:00"/>
    <x v="9"/>
    <s v="Paiement Bonus pour opération et suivi juridique cas Carlos"/>
    <m/>
    <n v="300000"/>
  </r>
  <r>
    <d v="2018-09-26T00:00:00"/>
    <x v="8"/>
    <s v="Achat de (40) litres d'essence pour véh. Perso. Transport maison-bureau de Mr Barry"/>
    <m/>
    <n v="400000"/>
  </r>
  <r>
    <d v="2018-09-27T00:00:00"/>
    <x v="4"/>
    <s v="Frais de transport centre ville (Banque)- bureau pour retrait appro caisse bureau"/>
    <m/>
    <n v="70000"/>
  </r>
  <r>
    <d v="2018-09-27T00:00:00"/>
    <x v="2"/>
    <s v="Transport E40 pour les enquêtes journalières"/>
    <m/>
    <n v="13000"/>
  </r>
  <r>
    <d v="2018-09-27T00:00:00"/>
    <x v="1"/>
    <s v="Transport E20 pour les enquêtes journalières"/>
    <m/>
    <n v="40000"/>
  </r>
  <r>
    <d v="2018-09-27T00:00:00"/>
    <x v="4"/>
    <s v="Chèque 01491621 Approvisionnement de caisse "/>
    <n v="10000000"/>
    <m/>
  </r>
  <r>
    <d v="2018-09-27T00:00:00"/>
    <x v="6"/>
    <s v="Transport E39 pour les enquêtes journalières"/>
    <m/>
    <n v="22000"/>
  </r>
  <r>
    <d v="2018-09-27T00:00:00"/>
    <x v="3"/>
    <s v="Paiement Bonus opération et suivi juridique cas Sabouya (Mamou) "/>
    <m/>
    <n v="1300000"/>
  </r>
  <r>
    <d v="2018-09-27T00:00:00"/>
    <x v="2"/>
    <s v="Paiement Bonus opération  cas Sabouya (Mamou) "/>
    <m/>
    <n v="800000"/>
  </r>
  <r>
    <d v="2018-09-27T00:00:00"/>
    <x v="1"/>
    <s v="Paiement Bonus opération à E20  cas Sabouya (Mamou) "/>
    <m/>
    <n v="800000"/>
  </r>
  <r>
    <d v="2018-09-27T00:00:00"/>
    <x v="5"/>
    <s v="Paiement Bonus opération cas Sabouya (Mamou) "/>
    <m/>
    <n v="300000"/>
  </r>
  <r>
    <d v="2018-09-27T00:00:00"/>
    <x v="4"/>
    <s v="Reçu de Baldé E37 pour reversement à la caisse  reste argent de l'opération à Mamou"/>
    <n v="250000"/>
    <m/>
  </r>
  <r>
    <d v="2018-09-27T00:00:00"/>
    <x v="6"/>
    <s v="Remboursement à E39 surplus dépenses de l'enquêtes à l'interieur "/>
    <m/>
    <n v="1175500"/>
  </r>
  <r>
    <d v="2018-09-27T00:00:00"/>
    <x v="12"/>
    <s v="Remboursement à 100%  des frais médicaux à Tamba Fatou Oularé"/>
    <m/>
    <n v="700500"/>
  </r>
  <r>
    <d v="2018-09-28T00:00:00"/>
    <x v="4"/>
    <s v="Paiement Salaire Septembre 2018 de Maïmouna Baldé pour l'entretien du bureau"/>
    <m/>
    <n v="500000"/>
  </r>
  <r>
    <d v="2018-09-28T00:00:00"/>
    <x v="2"/>
    <s v="Transport E40 pour les enquêtes journalières"/>
    <m/>
    <n v="19000"/>
  </r>
  <r>
    <d v="2018-09-28T00:00:00"/>
    <x v="1"/>
    <s v="Transport E20 pour les enquêtes journalières"/>
    <m/>
    <n v="22000"/>
  </r>
  <r>
    <d v="2018-09-28T00:00:00"/>
    <x v="6"/>
    <s v="Transport E39 pour les enquêtes journalières"/>
    <m/>
    <n v="36500"/>
  </r>
  <r>
    <d v="2018-09-28T00:00:00"/>
    <x v="1"/>
    <s v="Transfert de crédit Areeba pour appel enquête"/>
    <m/>
    <n v="10000"/>
  </r>
  <r>
    <d v="2018-09-28T00:00:00"/>
    <x v="6"/>
    <s v="Transfert de crédit Areeba pour appel enquête"/>
    <m/>
    <n v="10000"/>
  </r>
  <r>
    <d v="2018-09-28T00:00:00"/>
    <x v="5"/>
    <s v="Frais taxi moto bureau- banque pour retrait"/>
    <m/>
    <n v="30000"/>
  </r>
  <r>
    <d v="2018-09-28T00:00:00"/>
    <x v="4"/>
    <s v="Paiement frais prestation sptembre de thierno Ousmane Baldé Intendant Animalier pour l'entretien du pélican et des perroquets"/>
    <m/>
    <n v="1750000"/>
  </r>
  <r>
    <d v="2018-09-28T00:00:00"/>
    <x v="4"/>
    <s v="reçu de Thierno Ousmane Baldé pour le Remboursement de l'avance perçu"/>
    <n v="750000"/>
    <m/>
  </r>
  <r>
    <d v="2018-09-28T00:00:00"/>
    <x v="4"/>
    <s v="Reversment de E40 relicat argent de la mission d'enquête"/>
    <n v="15000"/>
    <m/>
  </r>
  <r>
    <d v="2018-09-28T00:00:00"/>
    <x v="4"/>
    <s v="Chèque 01491624 Approvisionnement de caisse "/>
    <n v="7500000"/>
    <m/>
  </r>
  <r>
    <d v="2018-09-28T00:00:00"/>
    <x v="4"/>
    <s v="Versement à Thierno Ousmane Baldé Intendant Animalier pour achat de nourriture d'un pélican et des perroquets"/>
    <m/>
    <n v="125000"/>
  </r>
  <r>
    <d v="2018-09-28T00:00:00"/>
    <x v="4"/>
    <s v="Transport (2) jours Thierno Ousmane Baldé pour la nourriture et l'entretien du pélican et de sperroquets"/>
    <m/>
    <n v="35000"/>
  </r>
  <r>
    <d v="2018-09-28T00:00:00"/>
    <x v="4"/>
    <s v="Transfert de crédit pour la connexion internet"/>
    <m/>
    <n v="20000"/>
  </r>
  <r>
    <d v="2018-09-28T00:00:00"/>
    <x v="4"/>
    <s v="Achat de (2) ampoules économique pour  le garage et la clôture du bureau"/>
    <m/>
    <n v="40000"/>
  </r>
  <r>
    <d v="2018-09-28T00:00:00"/>
    <x v="12"/>
    <s v="Transport bureau-aéroport A/R pour la recupération des cartes de visite de Charlotte"/>
    <m/>
    <n v="10000"/>
  </r>
  <r>
    <d v="2018-09-28T00:00:00"/>
    <x v="12"/>
    <s v="Frais reparation du téléphone del'Officier Média"/>
    <m/>
    <n v="20000"/>
  </r>
  <r>
    <d v="2018-09-28T00:00:00"/>
    <x v="13"/>
    <s v="Versement à Chérif/orange money complement budget du suivi juridique cas Carlos à Mamou "/>
    <m/>
    <n v="1040000"/>
  </r>
  <r>
    <d v="2018-09-28T00:00:00"/>
    <x v="4"/>
    <s v="Frais de transfert/orange money à Chérif complement budget  du suivi juridique cas Carlos à Mamou "/>
    <m/>
    <n v="34000"/>
  </r>
  <r>
    <d v="2018-09-28T00:00:00"/>
    <x v="14"/>
    <s v="Transport Odette Bureau-Pharmacie A/R pour achat de produit pour l'équipe du bureau"/>
    <m/>
    <n v="15000"/>
  </r>
  <r>
    <d v="2018-09-28T00:00:00"/>
    <x v="3"/>
    <s v="Frais de fonctionnement Sessou pour la semaine"/>
    <m/>
    <n v="50000"/>
  </r>
  <r>
    <d v="2018-09-28T00:00:00"/>
    <x v="11"/>
    <s v="Confection de (50) cartes  de vites pour Charlotte"/>
    <m/>
    <n v="75000"/>
  </r>
  <r>
    <d v="2018-09-28T00:00:00"/>
    <x v="14"/>
    <s v="Achat de produits pharmaceutique pour l'équipe du bureau"/>
    <m/>
    <n v="420000"/>
  </r>
  <r>
    <d v="2018-09-28T00:00:00"/>
    <x v="2"/>
    <s v="Paiement prime de stage de E40 pour le mois de septembre 2018"/>
    <m/>
    <n v="600000"/>
  </r>
  <r>
    <d v="2018-09-28T00:00:00"/>
    <x v="1"/>
    <s v="Paiement prime de stage de E20 pour le mois de septembre 2018"/>
    <m/>
    <n v="600000"/>
  </r>
  <r>
    <d v="2018-09-28T00:00:00"/>
    <x v="6"/>
    <s v="Paiement prime de stage de E39 pour le mois de septembre 2018"/>
    <m/>
    <n v="600000"/>
  </r>
</pivotCacheRecords>
</file>

<file path=xl/pivotCache/pivotCacheRecords3.xml><?xml version="1.0" encoding="utf-8"?>
<pivotCacheRecords xmlns="http://schemas.openxmlformats.org/spreadsheetml/2006/main" xmlns:r="http://schemas.openxmlformats.org/officeDocument/2006/relationships" count="579">
  <r>
    <d v="2018-09-01T00:00:00"/>
    <s v="Taxi moto del'hôtel-gare routiére de kankan"/>
    <x v="0"/>
    <x v="0"/>
    <n v="5000"/>
    <x v="0"/>
    <s v="WILDCAT"/>
    <s v="18/8/GALFPC1445R08"/>
    <s v="Oui"/>
    <n v="0.5506607929515418"/>
    <n v="9080"/>
  </r>
  <r>
    <d v="2018-09-01T00:00:00"/>
    <s v="Ration journaliére "/>
    <x v="1"/>
    <x v="0"/>
    <n v="80000"/>
    <x v="0"/>
    <s v="WILDCAT"/>
    <s v="18/8/GALFPC1445R09"/>
    <s v="Oui"/>
    <n v="8.8105726872246688"/>
    <n v="9080"/>
  </r>
  <r>
    <d v="2018-09-01T00:00:00"/>
    <s v="Taxi moto l'hôtel gare routiére de kankan"/>
    <x v="0"/>
    <x v="0"/>
    <n v="10000"/>
    <x v="0"/>
    <s v="WILDCAT"/>
    <s v="18/8/GALFPC1445R10"/>
    <s v="Oui"/>
    <n v="1.1013215859030836"/>
    <n v="9080"/>
  </r>
  <r>
    <d v="2018-09-01T00:00:00"/>
    <s v="Taxi kerouané komodou"/>
    <x v="0"/>
    <x v="0"/>
    <n v="30000"/>
    <x v="0"/>
    <s v="WILDCAT"/>
    <s v="18/8/GALFPC1445TV"/>
    <s v="Oui"/>
    <n v="3.303964757709251"/>
    <n v="9080"/>
  </r>
  <r>
    <d v="2018-09-01T00:00:00"/>
    <s v="Taxi kerouané kankan"/>
    <x v="0"/>
    <x v="0"/>
    <n v="150000"/>
    <x v="0"/>
    <s v="WILDCAT"/>
    <s v="18/8/GALFPC1445TV"/>
    <s v="Oui"/>
    <n v="16.519823788546255"/>
    <n v="9080"/>
  </r>
  <r>
    <d v="2018-09-01T00:00:00"/>
    <s v="Frais d'hôtel (2) nuits  du 30/8/ au 31/8/2018"/>
    <x v="1"/>
    <x v="0"/>
    <n v="600000"/>
    <x v="0"/>
    <s v="WILDCAT"/>
    <s v="18/8/GALFPC1445F00664"/>
    <s v="Oui"/>
    <n v="66.079295154185019"/>
    <n v="9080"/>
  </r>
  <r>
    <d v="2018-09-01T00:00:00"/>
    <s v="Transport maison-gare routiere du 29/08/2018 pour enquête à l'interieur"/>
    <x v="0"/>
    <x v="0"/>
    <n v="10000"/>
    <x v="1"/>
    <s v="WILDCAT"/>
    <s v="18/8/GALFPC1543R14"/>
    <s v="Oui"/>
    <n v="1.1013215859030836"/>
    <n v="9080"/>
  </r>
  <r>
    <d v="2018-09-01T00:00:00"/>
    <s v="Trasport mamou- conakry du 29/08/2018"/>
    <x v="0"/>
    <x v="0"/>
    <n v="70000"/>
    <x v="1"/>
    <s v="WILDCAT"/>
    <s v="18/8/GALFPC1543TV"/>
    <s v="Oui"/>
    <n v="7.7092511013215859"/>
    <n v="9080"/>
  </r>
  <r>
    <d v="2018-09-01T00:00:00"/>
    <s v="Ration journaliere du 29/08/2018"/>
    <x v="1"/>
    <x v="0"/>
    <n v="80000"/>
    <x v="1"/>
    <s v="WILDCAT"/>
    <s v="18/8/GALFPC1543R15"/>
    <s v="Oui"/>
    <n v="8.8105726872246688"/>
    <n v="9080"/>
  </r>
  <r>
    <d v="2018-09-01T00:00:00"/>
    <s v="Transport gare routiere de mamou - hotel du 29/08/2018"/>
    <x v="0"/>
    <x v="0"/>
    <n v="10000"/>
    <x v="1"/>
    <s v="WILDCAT"/>
    <s v="18/8/GALFPC1543R17"/>
    <s v="Oui"/>
    <n v="1.1013215859030836"/>
    <n v="9080"/>
  </r>
  <r>
    <d v="2018-09-01T00:00:00"/>
    <s v="Frais d'hotel du 29/08/2018"/>
    <x v="1"/>
    <x v="0"/>
    <n v="250000"/>
    <x v="1"/>
    <s v="WILDCAT"/>
    <s v="18/9/GALFPC1568F49"/>
    <s v="Oui"/>
    <n v="27.533039647577091"/>
    <n v="9080"/>
  </r>
  <r>
    <d v="2018-09-01T00:00:00"/>
    <s v="Tranfert de crédit areeba du 29/08/2018"/>
    <x v="2"/>
    <x v="0"/>
    <n v="20000"/>
    <x v="1"/>
    <s v="WILDCAT"/>
    <s v="18/8/GALFPC1543R16"/>
    <s v="Oui"/>
    <n v="2.2026431718061672"/>
    <n v="9080"/>
  </r>
  <r>
    <d v="2018-09-01T00:00:00"/>
    <s v="Transport gare routière hôtel du 30/08/2018"/>
    <x v="0"/>
    <x v="0"/>
    <n v="50000"/>
    <x v="1"/>
    <s v="WILDCAT"/>
    <s v="18/8/GALFPC1543R18"/>
    <s v="Oui"/>
    <n v="5.5066079295154182"/>
    <n v="9080"/>
  </r>
  <r>
    <d v="2018-09-01T00:00:00"/>
    <s v="Ration journalière du 30/08/2018"/>
    <x v="1"/>
    <x v="0"/>
    <n v="80000"/>
    <x v="1"/>
    <s v="WILDCAT"/>
    <s v="18/8/GALFPC1543R19"/>
    <s v="Oui"/>
    <n v="8.8105726872246688"/>
    <n v="9080"/>
  </r>
  <r>
    <d v="2018-09-01T00:00:00"/>
    <s v="Frais d'hotel du30/08/2018"/>
    <x v="1"/>
    <x v="0"/>
    <n v="250000"/>
    <x v="1"/>
    <s v="WILDCAT"/>
    <s v="18/9/GALFPC1568F60"/>
    <s v="Oui"/>
    <n v="27.533039647577091"/>
    <n v="9080"/>
  </r>
  <r>
    <d v="2018-09-01T00:00:00"/>
    <s v="Transfert de crédit orange du 30/08/2018"/>
    <x v="2"/>
    <x v="0"/>
    <n v="20000"/>
    <x v="1"/>
    <s v="WILDCAT"/>
    <s v="18/8/GALFPC1543R20"/>
    <s v="Oui"/>
    <n v="2.2026431718061672"/>
    <n v="9080"/>
  </r>
  <r>
    <d v="2018-09-01T00:00:00"/>
    <s v="Transport des deux motos taxi du 30/08/2018"/>
    <x v="0"/>
    <x v="0"/>
    <n v="600000"/>
    <x v="1"/>
    <s v="WILDCAT"/>
    <s v="18/8/GALFPC1556R21"/>
    <s v="Oui"/>
    <n v="66.079295154185019"/>
    <n v="9080"/>
  </r>
  <r>
    <d v="2018-09-01T00:00:00"/>
    <s v="Frais de deplacement des deux guides pour enquête du 30/08/2018"/>
    <x v="3"/>
    <x v="0"/>
    <n v="200000"/>
    <x v="1"/>
    <s v="WILDCAT"/>
    <s v="18/8/GALFPC1556R22"/>
    <s v="Oui"/>
    <n v="22.026431718061673"/>
    <n v="9080"/>
  </r>
  <r>
    <d v="2018-09-01T00:00:00"/>
    <s v="Ration journaliere du 31/08/2018"/>
    <x v="1"/>
    <x v="0"/>
    <n v="80000"/>
    <x v="1"/>
    <s v="WILDCAT"/>
    <s v="18/8/GALFPC1556R24"/>
    <s v="Oui"/>
    <n v="8.8105726872246688"/>
    <n v="9080"/>
  </r>
  <r>
    <d v="2018-09-01T00:00:00"/>
    <s v="Frais d'hotel du 31/08/2018"/>
    <x v="1"/>
    <x v="0"/>
    <n v="250000"/>
    <x v="1"/>
    <s v="WILDCAT"/>
    <s v="18/9/GALFPC1568F60"/>
    <s v="Oui"/>
    <n v="27.533039647577091"/>
    <n v="9080"/>
  </r>
  <r>
    <d v="2018-09-01T00:00:00"/>
    <s v="Tranfert de crédit orange  du 31/08/2018"/>
    <x v="2"/>
    <x v="0"/>
    <n v="5000"/>
    <x v="1"/>
    <s v="WILDCAT"/>
    <s v="18/8/GALFPC1556R23"/>
    <s v="Oui"/>
    <n v="0.5506607929515418"/>
    <n v="9080"/>
  </r>
  <r>
    <d v="2018-09-01T00:00:00"/>
    <s v="Transport hotel - gare routiere"/>
    <x v="0"/>
    <x v="0"/>
    <n v="5000"/>
    <x v="1"/>
    <s v="WILDCAT"/>
    <s v="18/9/GALFPC1568R26"/>
    <s v="Oui"/>
    <n v="0.5506607929515418"/>
    <n v="9080"/>
  </r>
  <r>
    <d v="2018-09-01T00:00:00"/>
    <s v="Transport mamou- conakry"/>
    <x v="0"/>
    <x v="0"/>
    <n v="70000"/>
    <x v="1"/>
    <s v="WILDCAT"/>
    <s v="18/9/GALFPC1568TV"/>
    <s v="Oui"/>
    <n v="7.7092511013215859"/>
    <n v="9080"/>
  </r>
  <r>
    <d v="2018-09-01T00:00:00"/>
    <s v="Ration journaliere"/>
    <x v="1"/>
    <x v="0"/>
    <n v="80000"/>
    <x v="1"/>
    <s v="WILDCAT"/>
    <s v="18/9/GALFPC1568R27"/>
    <s v="Oui"/>
    <n v="8.8105726872246688"/>
    <n v="9080"/>
  </r>
  <r>
    <d v="2018-09-01T00:00:00"/>
    <s v="Transport gare routiere - maison"/>
    <x v="0"/>
    <x v="0"/>
    <n v="10000"/>
    <x v="1"/>
    <s v="WILDCAT"/>
    <s v="18/9/GALFPC1568R28"/>
    <s v="Oui"/>
    <n v="1.1013215859030836"/>
    <n v="9080"/>
  </r>
  <r>
    <d v="2018-09-01T00:00:00"/>
    <s v="Transport maison-gare routiere du 30/08/2018 pour enquête à l'interieur"/>
    <x v="0"/>
    <x v="0"/>
    <n v="15000"/>
    <x v="2"/>
    <s v="WILDCAT"/>
    <s v="18/8/GALFPC1544R01"/>
    <s v="Oui"/>
    <n v="1.6519823788546255"/>
    <n v="9080"/>
  </r>
  <r>
    <d v="2018-09-01T00:00:00"/>
    <s v="Food allowance journalière du 30/08/2018"/>
    <x v="1"/>
    <x v="0"/>
    <n v="80000"/>
    <x v="2"/>
    <s v="WILDCAT"/>
    <s v="18/8/GALFPC1544R02"/>
    <s v="Oui"/>
    <n v="8.8105726872246688"/>
    <n v="9080"/>
  </r>
  <r>
    <d v="2018-09-01T00:00:00"/>
    <s v="Transport  conakry-kissidougou du 30/08/2018"/>
    <x v="0"/>
    <x v="0"/>
    <n v="160000"/>
    <x v="2"/>
    <s v="WILDCAT"/>
    <s v="18/8/GALFPC1544TV"/>
    <s v="Oui"/>
    <n v="17.621145374449338"/>
    <n v="9080"/>
  </r>
  <r>
    <d v="2018-09-01T00:00:00"/>
    <s v="Transport  kissidougou-Banakoro du 30/08/2018"/>
    <x v="0"/>
    <x v="0"/>
    <n v="80000"/>
    <x v="2"/>
    <s v="WILDCAT"/>
    <s v="18/8/GALFPC1544TV"/>
    <s v="Oui"/>
    <n v="8.8105726872246688"/>
    <n v="9080"/>
  </r>
  <r>
    <d v="2018-09-01T00:00:00"/>
    <s v="Frais d'Hotel (1) nuit du 30/08/2018"/>
    <x v="1"/>
    <x v="0"/>
    <n v="300000"/>
    <x v="2"/>
    <s v="WILDCAT"/>
    <s v="18/8/GALFPC1544F021"/>
    <s v="Oui"/>
    <n v="33.039647577092509"/>
    <n v="9080"/>
  </r>
  <r>
    <d v="2018-09-01T00:00:00"/>
    <s v="Food allowance journalière du 31/08/2018"/>
    <x v="1"/>
    <x v="0"/>
    <n v="80000"/>
    <x v="2"/>
    <s v="WILDCAT"/>
    <s v="18/8/GALFPC1544R04"/>
    <s v="Oui"/>
    <n v="8.8105726872246688"/>
    <n v="9080"/>
  </r>
  <r>
    <d v="2018-09-01T00:00:00"/>
    <s v="Bonus pour informateur du 31/08/2018"/>
    <x v="4"/>
    <x v="0"/>
    <n v="100000"/>
    <x v="2"/>
    <s v="WILDCAT"/>
    <s v="18/8/GALFPC1544R05"/>
    <s v="Oui"/>
    <n v="11.013215859030836"/>
    <n v="9080"/>
  </r>
  <r>
    <d v="2018-09-01T00:00:00"/>
    <s v="Transfert de credit du 31/09/2018"/>
    <x v="2"/>
    <x v="0"/>
    <n v="10000"/>
    <x v="2"/>
    <s v="WILDCAT"/>
    <s v="18/8/GALFPC1544R09"/>
    <s v="Oui"/>
    <n v="1.1013215859030836"/>
    <n v="9080"/>
  </r>
  <r>
    <d v="2018-09-01T00:00:00"/>
    <s v="Frais d'Hotel (1) nuit du 31/08/2018"/>
    <x v="1"/>
    <x v="0"/>
    <n v="300000"/>
    <x v="2"/>
    <s v="WILDCAT"/>
    <s v="18/8/GALFPC1544F0022"/>
    <s v="Oui"/>
    <n v="33.039647577092509"/>
    <n v="9080"/>
  </r>
  <r>
    <d v="2018-09-01T00:00:00"/>
    <s v="Food allowance journalière"/>
    <x v="1"/>
    <x v="0"/>
    <n v="80000"/>
    <x v="2"/>
    <s v="WILDCAT"/>
    <s v="18/8/GALFPC1544R11"/>
    <s v="Oui"/>
    <n v="8.8105726872246688"/>
    <n v="9080"/>
  </r>
  <r>
    <d v="2018-09-01T00:00:00"/>
    <s v="Frais d'Hotel (1) nuit"/>
    <x v="1"/>
    <x v="0"/>
    <n v="300000"/>
    <x v="2"/>
    <s v="WILDCAT"/>
    <s v="18/9/GALFPC1589F00670"/>
    <s v="Oui"/>
    <n v="33.039647577092509"/>
    <n v="9080"/>
  </r>
  <r>
    <d v="2018-09-01T00:00:00"/>
    <s v="Transport maison-gare routiere du 29/08/2018 pour enquête à l'interieur"/>
    <x v="0"/>
    <x v="0"/>
    <n v="10000"/>
    <x v="3"/>
    <s v="WILDCAT"/>
    <s v="18/8/GALFPC1567R03"/>
    <s v="Oui"/>
    <n v="1.1013215859030836"/>
    <n v="9080"/>
  </r>
  <r>
    <d v="2018-09-01T00:00:00"/>
    <s v="Transport conakry-mamou du 29/08/2018"/>
    <x v="0"/>
    <x v="0"/>
    <n v="70000"/>
    <x v="3"/>
    <s v="WILDCAT"/>
    <s v="18/8/GALFPC1567TV"/>
    <s v="Oui"/>
    <n v="7.7092511013215859"/>
    <n v="9080"/>
  </r>
  <r>
    <d v="2018-09-01T00:00:00"/>
    <s v="Transport gare routière-hotel du 29/08/2018"/>
    <x v="0"/>
    <x v="0"/>
    <n v="10000"/>
    <x v="3"/>
    <s v="WILDCAT"/>
    <s v="18/8/GALFPC1567R04"/>
    <s v="Oui"/>
    <n v="1.1013215859030836"/>
    <n v="9080"/>
  </r>
  <r>
    <d v="2018-09-01T00:00:00"/>
    <s v="Food allowance journalière du 29/08/2018"/>
    <x v="1"/>
    <x v="0"/>
    <n v="80000"/>
    <x v="3"/>
    <s v="WILDCAT"/>
    <s v="18/8/GALFPC1567R05"/>
    <s v="Oui"/>
    <n v="8.8105726872246688"/>
    <n v="9080"/>
  </r>
  <r>
    <d v="2018-09-01T00:00:00"/>
    <s v="Frais d'hôtel (1) nuit du 29/08/2018"/>
    <x v="1"/>
    <x v="0"/>
    <n v="250000"/>
    <x v="3"/>
    <s v="WILDCAT"/>
    <s v="18/8/GALFPC1567F8"/>
    <s v="Oui"/>
    <n v="27.533039647577091"/>
    <n v="9080"/>
  </r>
  <r>
    <d v="2018-09-01T00:00:00"/>
    <s v="Transport  gare-hôtel du 30/08/2018"/>
    <x v="0"/>
    <x v="0"/>
    <n v="15000"/>
    <x v="3"/>
    <s v="WILDCAT"/>
    <s v="18/8/GALFPC1567R06"/>
    <s v="Oui"/>
    <n v="1.6519823788546255"/>
    <n v="9080"/>
  </r>
  <r>
    <d v="2018-09-01T00:00:00"/>
    <s v="Food allowance journalière du 30/08/2018"/>
    <x v="1"/>
    <x v="0"/>
    <n v="80000"/>
    <x v="3"/>
    <s v="WILDCAT"/>
    <s v="18/8/GALFPC1567R07"/>
    <s v="Oui"/>
    <n v="8.8105726872246688"/>
    <n v="9080"/>
  </r>
  <r>
    <d v="2018-09-01T00:00:00"/>
    <s v="Frais d'hôtel (1) nuit du 30/08/2018"/>
    <x v="1"/>
    <x v="0"/>
    <n v="250000"/>
    <x v="3"/>
    <s v="WILDCAT"/>
    <s v="18/8/GALFPC1567F10"/>
    <s v="Oui"/>
    <n v="27.533039647577091"/>
    <n v="9080"/>
  </r>
  <r>
    <d v="2018-09-01T00:00:00"/>
    <s v="Achat d'une carte de recharge MTN du 31/08/2018"/>
    <x v="2"/>
    <x v="0"/>
    <n v="10000"/>
    <x v="3"/>
    <s v="WILDCAT"/>
    <s v="18/8/GALFPC1567R08"/>
    <s v="Oui"/>
    <n v="1.1013215859030836"/>
    <n v="9080"/>
  </r>
  <r>
    <d v="2018-09-01T00:00:00"/>
    <s v="Food allowance journalière du 31/08/2018"/>
    <x v="1"/>
    <x v="0"/>
    <n v="80000"/>
    <x v="3"/>
    <s v="WILDCAT"/>
    <s v="18/8/GALFPC1567R09"/>
    <s v="Oui"/>
    <n v="8.8105726872246688"/>
    <n v="9080"/>
  </r>
  <r>
    <d v="2018-09-01T00:00:00"/>
    <s v="Frais d'hôtel (1) nuit du 31/08/2018"/>
    <x v="1"/>
    <x v="0"/>
    <n v="250000"/>
    <x v="3"/>
    <s v="WILDCAT"/>
    <s v="18/8/GALFPC1567F10"/>
    <s v="Oui"/>
    <n v="27.533039647577091"/>
    <n v="9080"/>
  </r>
  <r>
    <d v="2018-09-01T00:00:00"/>
    <s v="Food allowance journalière"/>
    <x v="1"/>
    <x v="0"/>
    <n v="80000"/>
    <x v="3"/>
    <s v="WILDCAT"/>
    <s v="18/8/GALFPC1567R10"/>
    <s v="Oui"/>
    <n v="8.8105726872246688"/>
    <n v="9080"/>
  </r>
  <r>
    <d v="2018-09-01T00:00:00"/>
    <s v="Transport  hôtel-gare Mamou"/>
    <x v="0"/>
    <x v="0"/>
    <n v="5000"/>
    <x v="3"/>
    <s v="WILDCAT"/>
    <s v="18/8/GALFPC1567F11"/>
    <s v="Oui"/>
    <n v="0.5506607929515418"/>
    <n v="9080"/>
  </r>
  <r>
    <d v="2018-09-01T00:00:00"/>
    <s v="Transport Mamou-Conakry"/>
    <x v="0"/>
    <x v="0"/>
    <n v="70000"/>
    <x v="3"/>
    <s v="WILDCAT"/>
    <s v="18/8/GALFPC1567TV"/>
    <s v="Oui"/>
    <n v="7.7092511013215859"/>
    <n v="9080"/>
  </r>
  <r>
    <d v="2018-09-01T00:00:00"/>
    <s v="Transport Cosa-maison"/>
    <x v="0"/>
    <x v="0"/>
    <n v="10000"/>
    <x v="3"/>
    <s v="WILDCAT"/>
    <s v="18/8/GALFPC1567F12"/>
    <s v="Oui"/>
    <n v="1.1013215859030836"/>
    <n v="9080"/>
  </r>
  <r>
    <d v="2018-09-01T00:00:00"/>
    <s v="Frais de transfert/orange money de (200 000 GNF) à Sessou"/>
    <x v="5"/>
    <x v="1"/>
    <n v="8000"/>
    <x v="4"/>
    <s v="WILDCAT"/>
    <s v="18/9/GALFPC1570"/>
    <s v="Oui"/>
    <n v="0.88105726872246692"/>
    <n v="9080"/>
  </r>
  <r>
    <d v="2018-09-01T00:00:00"/>
    <s v="Frais de transfert/orange money de (1 640 000 GNF) à E20"/>
    <x v="5"/>
    <x v="1"/>
    <n v="42000"/>
    <x v="4"/>
    <s v="WILDCAT"/>
    <s v="18/9/GALFPC1572"/>
    <s v="Oui"/>
    <n v="4.6255506607929515"/>
    <n v="9080"/>
  </r>
  <r>
    <d v="2018-09-01T00:00:00"/>
    <s v="Transport pour aller faire undépôt Orange Money à E20"/>
    <x v="0"/>
    <x v="0"/>
    <n v="6000"/>
    <x v="5"/>
    <s v="WILDCAT"/>
    <s v="18/9/GALFPC1571"/>
    <s v="Oui"/>
    <n v="0.66079295154185025"/>
    <n v="9080"/>
  </r>
  <r>
    <d v="2018-09-02T00:00:00"/>
    <s v="Frais d'hôtel (1) nuits  du 1er sept 2018"/>
    <x v="1"/>
    <x v="0"/>
    <n v="300000"/>
    <x v="0"/>
    <s v="WILDCAT"/>
    <s v="18/8/GALFPC1445F6"/>
    <s v="Oui"/>
    <n v="33.039647577092509"/>
    <n v="9080"/>
  </r>
  <r>
    <d v="2018-09-02T00:00:00"/>
    <s v="Taxi moto l'hôtel gare routiére de kankan pour conakry"/>
    <x v="0"/>
    <x v="0"/>
    <n v="10000"/>
    <x v="0"/>
    <s v="WILDCAT"/>
    <s v="18/8/GALFPC1445R11"/>
    <s v="Oui"/>
    <n v="1.1013215859030836"/>
    <n v="9080"/>
  </r>
  <r>
    <d v="2018-09-02T00:00:00"/>
    <s v="Ration journaliére "/>
    <x v="1"/>
    <x v="0"/>
    <n v="80000"/>
    <x v="0"/>
    <s v="WILDCAT"/>
    <s v="18/8/GALFPC1445R12"/>
    <s v="Oui"/>
    <n v="8.8105726872246688"/>
    <n v="9080"/>
  </r>
  <r>
    <d v="2018-09-02T00:00:00"/>
    <s v="Taxi kankan conakry"/>
    <x v="0"/>
    <x v="0"/>
    <n v="180000"/>
    <x v="0"/>
    <s v="WILDCAT"/>
    <s v="18/8/GALFPC1445TV"/>
    <s v="Oui"/>
    <n v="19.823788546255507"/>
    <n v="9080"/>
  </r>
  <r>
    <d v="2018-09-02T00:00:00"/>
    <s v="Taxi gare routiére de conakry ,maison "/>
    <x v="0"/>
    <x v="0"/>
    <n v="20000"/>
    <x v="0"/>
    <s v="WILDCAT"/>
    <s v="18/8/GALFPC1445R13"/>
    <s v="Oui"/>
    <n v="2.2026431718061672"/>
    <n v="9080"/>
  </r>
  <r>
    <d v="2018-09-02T00:00:00"/>
    <s v="food allowance"/>
    <x v="1"/>
    <x v="0"/>
    <n v="80000"/>
    <x v="2"/>
    <s v="WILDCAT"/>
    <s v="18/8/GALFPC1544R12"/>
    <s v="Oui"/>
    <n v="8.8105726872246688"/>
    <n v="9080"/>
  </r>
  <r>
    <d v="2018-09-02T00:00:00"/>
    <s v="Transfert de credit"/>
    <x v="2"/>
    <x v="0"/>
    <n v="10000"/>
    <x v="2"/>
    <s v="WILDCAT"/>
    <s v="18/8/GALFPC1544R13"/>
    <s v="Oui"/>
    <n v="1.1013215859030836"/>
    <n v="9080"/>
  </r>
  <r>
    <d v="2018-09-02T00:00:00"/>
    <s v="Frais d'Hotel (1) nuit"/>
    <x v="1"/>
    <x v="0"/>
    <n v="300000"/>
    <x v="2"/>
    <s v="WILDCAT"/>
    <s v="18/9/GALFPC1589F00670"/>
    <s v="Oui"/>
    <n v="33.039647577092509"/>
    <n v="9080"/>
  </r>
  <r>
    <d v="2018-09-02T00:00:00"/>
    <s v="Bonus pour informateur"/>
    <x v="4"/>
    <x v="0"/>
    <n v="50000"/>
    <x v="2"/>
    <s v="WILDCAT"/>
    <s v="18/8/GALFPC1544R14"/>
    <s v="Oui"/>
    <n v="5.5066079295154182"/>
    <n v="9080"/>
  </r>
  <r>
    <d v="2018-09-02T00:00:00"/>
    <s v="Transport Kereouané-bat dala avec un informateur"/>
    <x v="0"/>
    <x v="0"/>
    <n v="160000"/>
    <x v="2"/>
    <s v="WILDCAT"/>
    <s v="18/8/GALFPC1544R16"/>
    <s v="Oui"/>
    <n v="17.621145374449338"/>
    <n v="9080"/>
  </r>
  <r>
    <d v="2018-09-02T00:00:00"/>
    <s v="Transport komodou-kankan avec le guide"/>
    <x v="0"/>
    <x v="0"/>
    <n v="200000"/>
    <x v="2"/>
    <s v="WILDCAT"/>
    <s v="18/8/GALFPC1544TV"/>
    <s v="Oui"/>
    <n v="22.026431718061673"/>
    <n v="9080"/>
  </r>
  <r>
    <d v="2018-09-02T00:00:00"/>
    <s v="Transport Gare routiere-hotel"/>
    <x v="0"/>
    <x v="0"/>
    <n v="5000"/>
    <x v="2"/>
    <s v="WILDCAT"/>
    <s v="18/8/GALFPC1544R17"/>
    <s v="Oui"/>
    <n v="0.5506607929515418"/>
    <n v="9080"/>
  </r>
  <r>
    <d v="2018-09-02T00:00:00"/>
    <s v="Frais d'Hotel (1) nuit"/>
    <x v="1"/>
    <x v="0"/>
    <n v="300000"/>
    <x v="2"/>
    <s v="WILDCAT"/>
    <s v="18/9/GALFPC1589F00670"/>
    <s v="Oui"/>
    <n v="33.039647577092509"/>
    <n v="9080"/>
  </r>
  <r>
    <d v="2018-09-02T00:00:00"/>
    <s v="Trust building  pour enquête à Room (dans les îles de Los)"/>
    <x v="3"/>
    <x v="2"/>
    <n v="180000"/>
    <x v="6"/>
    <s v="WILDCAT"/>
    <s v="18/9/GALFPC1569"/>
    <s v="Oui"/>
    <n v="19.823788546255507"/>
    <n v="9080"/>
  </r>
  <r>
    <d v="2018-09-02T00:00:00"/>
    <s v="Transport maison-bureau pour enquête à Room (Îles de Los)"/>
    <x v="0"/>
    <x v="2"/>
    <n v="10000"/>
    <x v="6"/>
    <s v="WILDCAT"/>
    <s v="18/8/GALFPC1562R40"/>
    <s v="Oui"/>
    <n v="1.1013215859030836"/>
    <n v="9080"/>
  </r>
  <r>
    <d v="2018-09-02T00:00:00"/>
    <s v="Transport bureau-centre ville "/>
    <x v="0"/>
    <x v="2"/>
    <n v="17000"/>
    <x v="6"/>
    <s v="WILDCAT"/>
    <s v="18/8/GALFPC1562R50"/>
    <s v="Oui"/>
    <n v="1.8722466960352422"/>
    <n v="9080"/>
  </r>
  <r>
    <d v="2018-09-02T00:00:00"/>
    <s v="Frais deplacement d'une pirogue A/R à Room (Îles de Los)"/>
    <x v="0"/>
    <x v="2"/>
    <n v="350000"/>
    <x v="6"/>
    <s v="WILDCAT"/>
    <s v="18/8/GALFPC1562R46"/>
    <s v="Oui"/>
    <n v="38.546255506607928"/>
    <n v="9080"/>
  </r>
  <r>
    <d v="2018-09-02T00:00:00"/>
    <s v="Food allowance journalière enquête à Room"/>
    <x v="1"/>
    <x v="2"/>
    <n v="80000"/>
    <x v="6"/>
    <s v="WILDCAT"/>
    <s v="18/8/GALFPC1562R49"/>
    <s v="Oui"/>
    <n v="8.8105726872246688"/>
    <n v="9080"/>
  </r>
  <r>
    <d v="2018-09-02T00:00:00"/>
    <s v="Ticket d'entrée "/>
    <x v="0"/>
    <x v="2"/>
    <n v="12000"/>
    <x v="6"/>
    <s v="WILDCAT"/>
    <s v="18/8/GALFPC1562TE"/>
    <s v="Oui"/>
    <n v="1.3215859030837005"/>
    <n v="9080"/>
  </r>
  <r>
    <d v="2018-09-02T00:00:00"/>
    <s v="Transport centre ville-bureau retour enquête à Room"/>
    <x v="0"/>
    <x v="2"/>
    <n v="40000"/>
    <x v="6"/>
    <s v="WILDCAT"/>
    <s v="18/8/GALFPC1562R40"/>
    <s v="Oui"/>
    <n v="4.4052863436123344"/>
    <n v="9080"/>
  </r>
  <r>
    <d v="2018-09-02T00:00:00"/>
    <s v="Frais de transfert/orange money de (800 000 GNF) à E39"/>
    <x v="5"/>
    <x v="1"/>
    <n v="20000"/>
    <x v="4"/>
    <s v="WILDCAT"/>
    <s v="18/9/GALFPC1575"/>
    <s v="Oui"/>
    <n v="2.2026431718061672"/>
    <n v="9080"/>
  </r>
  <r>
    <d v="2018-09-02T00:00:00"/>
    <s v="Transport Maison-bureau pour prendre de l'argent et faire le depôt à E39 AR"/>
    <x v="0"/>
    <x v="0"/>
    <n v="50000"/>
    <x v="5"/>
    <s v="WILDCAT"/>
    <s v="18/9/GALFPC1576"/>
    <s v="Oui"/>
    <n v="5.5066079295154182"/>
    <n v="9080"/>
  </r>
  <r>
    <d v="2018-09-02T00:00:00"/>
    <s v="Transport pour faire un dépôt Orange Money à E 39"/>
    <x v="0"/>
    <x v="0"/>
    <n v="15000"/>
    <x v="5"/>
    <s v="WILDCAT"/>
    <s v="18/9/GALFPC1573"/>
    <s v="Oui"/>
    <n v="1.6519823788546255"/>
    <n v="9080"/>
  </r>
  <r>
    <d v="2018-09-03T00:00:00"/>
    <s v="Frais taxi moto Bureau-UNOPS pour dépôt de documents"/>
    <x v="0"/>
    <x v="2"/>
    <n v="60000"/>
    <x v="7"/>
    <s v="WILDCAT"/>
    <s v="18/9/GALFPC1584"/>
    <s v="Oui"/>
    <n v="6.607929515418502"/>
    <n v="9080"/>
  </r>
  <r>
    <d v="2018-09-03T00:00:00"/>
    <s v="Frais taxi moto Bureau-Interpol pour requiperarer la requisition de numéro trafiquant"/>
    <x v="0"/>
    <x v="2"/>
    <n v="70000"/>
    <x v="8"/>
    <s v="WILDCAT"/>
    <s v="18/9/GALFPC1577"/>
    <s v="Oui"/>
    <n v="7.7092511013215859"/>
    <n v="9080"/>
  </r>
  <r>
    <d v="2018-09-03T00:00:00"/>
    <s v="Frais de requisition numéro trafiquant"/>
    <x v="6"/>
    <x v="2"/>
    <n v="180000"/>
    <x v="8"/>
    <s v="WILDCAT"/>
    <s v="18/9/GALFPC1578"/>
    <s v="Oui"/>
    <n v="19.823788546255507"/>
    <n v="9080"/>
  </r>
  <r>
    <d v="2018-09-03T00:00:00"/>
    <s v="Transport maison- bureau"/>
    <x v="0"/>
    <x v="0"/>
    <n v="27000"/>
    <x v="1"/>
    <s v="WILDCAT"/>
    <s v="18/9/GALFPC1587"/>
    <s v="Oui"/>
    <n v="2.9735682819383258"/>
    <n v="9080"/>
  </r>
  <r>
    <d v="2018-09-03T00:00:00"/>
    <s v="Transfert de crédit Areeba pour appel enquête"/>
    <x v="2"/>
    <x v="0"/>
    <n v="10000"/>
    <x v="1"/>
    <s v="WILDCAT"/>
    <s v="18/9/GALFPC1579"/>
    <s v="Oui"/>
    <n v="1.1013215859030836"/>
    <n v="9080"/>
  </r>
  <r>
    <d v="2018-09-03T00:00:00"/>
    <s v="Transport hotel-gare routiere"/>
    <x v="0"/>
    <x v="0"/>
    <n v="5000"/>
    <x v="2"/>
    <s v="WILDCAT"/>
    <s v="18/8/GALFPC1544R18"/>
    <s v="Oui"/>
    <n v="0.5506607929515418"/>
    <n v="9080"/>
  </r>
  <r>
    <d v="2018-09-03T00:00:00"/>
    <s v="Transport kankan-kereouané"/>
    <x v="0"/>
    <x v="0"/>
    <n v="150000"/>
    <x v="2"/>
    <s v="WILDCAT"/>
    <s v="18/9/GALFPC1574TV"/>
    <s v="Oui"/>
    <n v="16.519823788546255"/>
    <n v="9080"/>
  </r>
  <r>
    <d v="2018-09-03T00:00:00"/>
    <s v="Transpot bat-dala-kereouané"/>
    <x v="0"/>
    <x v="0"/>
    <n v="50000"/>
    <x v="2"/>
    <s v="WILDCAT"/>
    <s v="18/9/GALFPC1574R20"/>
    <s v="Oui"/>
    <n v="5.5066079295154182"/>
    <n v="9080"/>
  </r>
  <r>
    <d v="2018-09-03T00:00:00"/>
    <s v="food allowance"/>
    <x v="1"/>
    <x v="0"/>
    <n v="80000"/>
    <x v="2"/>
    <s v="WILDCAT"/>
    <s v="18/9/GALFPC1574R27"/>
    <s v="Oui"/>
    <n v="8.8105726872246688"/>
    <n v="9080"/>
  </r>
  <r>
    <d v="2018-09-03T00:00:00"/>
    <s v="Transport gare routiere-hotel"/>
    <x v="0"/>
    <x v="0"/>
    <n v="5000"/>
    <x v="2"/>
    <s v="WILDCAT"/>
    <s v="18/9/GALFPC1574R21"/>
    <s v="Oui"/>
    <n v="0.5506607929515418"/>
    <n v="9080"/>
  </r>
  <r>
    <d v="2018-09-03T00:00:00"/>
    <s v="Frais d'Hotel (1) nuit"/>
    <x v="1"/>
    <x v="0"/>
    <n v="300000"/>
    <x v="2"/>
    <s v="WILDCAT"/>
    <s v="18/9/GALFPC1589F00670"/>
    <s v="Oui"/>
    <n v="33.039647577092509"/>
    <n v="9080"/>
  </r>
  <r>
    <d v="2018-09-03T00:00:00"/>
    <s v="Transport  maison-bureau, aller et retour"/>
    <x v="0"/>
    <x v="0"/>
    <n v="17000"/>
    <x v="3"/>
    <s v="WILDCAT"/>
    <s v="18/9/GALFPC1586"/>
    <s v="Oui"/>
    <n v="1.8722466960352422"/>
    <n v="9080"/>
  </r>
  <r>
    <d v="2018-09-03T00:00:00"/>
    <s v="Taxi bureau-maison"/>
    <x v="0"/>
    <x v="2"/>
    <n v="10000"/>
    <x v="6"/>
    <s v="WILDCAT"/>
    <s v="18/9/GALF"/>
    <s v="Oui"/>
    <n v="1.1013215859030836"/>
    <n v="9080"/>
  </r>
  <r>
    <d v="2018-09-03T00:00:00"/>
    <s v="Frais de fonctionnement Maïmouna Baldé"/>
    <x v="0"/>
    <x v="1"/>
    <n v="70000"/>
    <x v="4"/>
    <s v="WILDCAT"/>
    <s v="18/9/GALFPC1581"/>
    <s v="Oui"/>
    <n v="7.7092511013215859"/>
    <n v="9080"/>
  </r>
  <r>
    <d v="2018-09-03T00:00:00"/>
    <s v="Achat  de nourritures d'un pélican et (4) perroquets"/>
    <x v="7"/>
    <x v="1"/>
    <n v="475000"/>
    <x v="4"/>
    <s v="WILDCAT"/>
    <s v="18/9/GALFPC1585"/>
    <s v="Oui"/>
    <n v="52.312775330396477"/>
    <n v="9080"/>
  </r>
  <r>
    <d v="2018-09-03T00:00:00"/>
    <s v="Transport Maison-Bureau AR"/>
    <x v="0"/>
    <x v="0"/>
    <n v="17000"/>
    <x v="5"/>
    <s v="WILDCAT"/>
    <s v="18/9/GALFPC1588"/>
    <s v="Oui"/>
    <n v="1.8722466960352422"/>
    <n v="9080"/>
  </r>
  <r>
    <d v="2018-09-03T00:00:00"/>
    <s v="Transport Bureau-en ville AR pour achat des de chronos et  carnet de réçu "/>
    <x v="0"/>
    <x v="0"/>
    <n v="70000"/>
    <x v="5"/>
    <s v="WILDCAT"/>
    <s v="18/9/GALFPC1583"/>
    <s v="Oui"/>
    <n v="7.7092511013215859"/>
    <n v="9080"/>
  </r>
  <r>
    <d v="2018-09-03T00:00:00"/>
    <s v="Frais de carburant (10) litres pour colonnel SOW  pour la participation à la réunion cas abattage d'un lion"/>
    <x v="0"/>
    <x v="3"/>
    <n v="100000"/>
    <x v="9"/>
    <s v="WILDCAT"/>
    <s v="18/9/GALFPC1580"/>
    <s v="Oui"/>
    <n v="11.013215859030836"/>
    <n v="9080"/>
  </r>
  <r>
    <d v="2018-09-03T00:00:00"/>
    <s v="Achat de (40) litres d'essence pour véh. Perso. Transport maison-bureau de Mr Barry"/>
    <x v="0"/>
    <x v="3"/>
    <n v="400000"/>
    <x v="9"/>
    <s v="WILDCAT"/>
    <s v="18/9/GALFPC1582"/>
    <s v="Oui"/>
    <n v="44.052863436123346"/>
    <n v="9080"/>
  </r>
  <r>
    <d v="2018-09-04T00:00:00"/>
    <s v="Transport Baldé pour faire un dépôt/orange money au Greff de Kankan"/>
    <x v="0"/>
    <x v="2"/>
    <n v="6000"/>
    <x v="7"/>
    <s v="WILDCAT"/>
    <s v="18/9/GALFPC1595"/>
    <s v="Oui"/>
    <n v="0.66079295154185025"/>
    <n v="9080"/>
  </r>
  <r>
    <d v="2018-09-04T00:00:00"/>
    <s v="Frais d'expédition du jugement Cas peau de panthère à Kankan"/>
    <x v="6"/>
    <x v="2"/>
    <n v="200000"/>
    <x v="7"/>
    <s v="WILDCAT"/>
    <s v="18/9/GALFPC1596"/>
    <s v="Oui"/>
    <n v="22.026431718061673"/>
    <n v="9080"/>
  </r>
  <r>
    <d v="2018-09-04T00:00:00"/>
    <s v="Frais de deplacement  taxi ville  A/R de Charlotte pour les courses de GALF"/>
    <x v="0"/>
    <x v="3"/>
    <n v="120000"/>
    <x v="10"/>
    <s v="WILDCAT"/>
    <s v="18/9/GALFPC1594"/>
    <s v="Oui"/>
    <n v="13.215859030837004"/>
    <n v="9080"/>
  </r>
  <r>
    <d v="2018-09-04T00:00:00"/>
    <s v="Facture 04091801 Frais prolongation billet d'avion Dakar-Conakry-Dakar"/>
    <x v="8"/>
    <x v="3"/>
    <n v="844928"/>
    <x v="10"/>
    <s v="WILDCAT"/>
    <s v="18/9/GALFPC1606"/>
    <s v="Oui"/>
    <n v="93.053744493392074"/>
    <n v="9080"/>
  </r>
  <r>
    <d v="2018-09-04T00:00:00"/>
    <s v="Taxi bureau-maison"/>
    <x v="0"/>
    <x v="0"/>
    <n v="19000"/>
    <x v="0"/>
    <s v="WILDCAT"/>
    <s v="18/9/GALF"/>
    <s v="Oui"/>
    <n v="2.0925110132158591"/>
    <n v="9080"/>
  </r>
  <r>
    <d v="2018-09-04T00:00:00"/>
    <s v="Taxi bureau  belle-vue, coleah"/>
    <x v="0"/>
    <x v="0"/>
    <n v="28000"/>
    <x v="0"/>
    <s v="WILDCAT"/>
    <s v="18/9/GALFPC1593"/>
    <s v="Oui"/>
    <n v="3.0837004405286343"/>
    <n v="9080"/>
  </r>
  <r>
    <d v="2018-09-04T00:00:00"/>
    <s v="Transport maison- bureau"/>
    <x v="0"/>
    <x v="0"/>
    <n v="27000"/>
    <x v="1"/>
    <s v="WILDCAT"/>
    <s v="18/9/GALFPC1587"/>
    <s v="Oui"/>
    <n v="2.9735682819383258"/>
    <n v="9080"/>
  </r>
  <r>
    <d v="2018-09-04T00:00:00"/>
    <s v="Transport hotel-gare routiere"/>
    <x v="0"/>
    <x v="0"/>
    <n v="5000"/>
    <x v="2"/>
    <s v="WILDCAT"/>
    <s v="18/9/GALFPC1574R22"/>
    <s v="Oui"/>
    <n v="0.5506607929515418"/>
    <n v="9080"/>
  </r>
  <r>
    <d v="2018-09-04T00:00:00"/>
    <s v="Transport kereouané-Morybadogou (Aller-retour)"/>
    <x v="0"/>
    <x v="0"/>
    <n v="360000"/>
    <x v="2"/>
    <s v="WILDCAT"/>
    <s v="18/9/GALFPC1574R23"/>
    <s v="Oui"/>
    <n v="39.647577092511014"/>
    <n v="9080"/>
  </r>
  <r>
    <d v="2018-09-04T00:00:00"/>
    <s v="food allowance"/>
    <x v="1"/>
    <x v="0"/>
    <n v="80000"/>
    <x v="2"/>
    <s v="WILDCAT"/>
    <s v="18/9/GALFPC1574R24"/>
    <s v="Oui"/>
    <n v="8.8105726872246688"/>
    <n v="9080"/>
  </r>
  <r>
    <d v="2018-09-04T00:00:00"/>
    <s v="Frais d'Hotel (1) nuit"/>
    <x v="1"/>
    <x v="0"/>
    <n v="300000"/>
    <x v="2"/>
    <s v="WILDCAT"/>
    <s v="18/9/GALFPC1589F00670"/>
    <s v="Oui"/>
    <n v="33.039647577092509"/>
    <n v="9080"/>
  </r>
  <r>
    <d v="2018-09-04T00:00:00"/>
    <s v="Trust building "/>
    <x v="9"/>
    <x v="0"/>
    <n v="100000"/>
    <x v="2"/>
    <s v="WILDCAT"/>
    <s v="18/9/GALFPC1589"/>
    <s v="Oui"/>
    <n v="11.013215859030836"/>
    <n v="9080"/>
  </r>
  <r>
    <d v="2018-09-04T00:00:00"/>
    <s v="Transport Gare routiere-hotel"/>
    <x v="0"/>
    <x v="0"/>
    <n v="5000"/>
    <x v="2"/>
    <s v="WILDCAT"/>
    <s v="18/9/GALFPC1574R40"/>
    <s v="Oui"/>
    <n v="0.5506607929515418"/>
    <n v="9080"/>
  </r>
  <r>
    <d v="2018-09-04T00:00:00"/>
    <s v="Transpor maison-bureau, aller et retour"/>
    <x v="0"/>
    <x v="0"/>
    <n v="17000"/>
    <x v="3"/>
    <s v="WILDCAT"/>
    <s v="18/9/GALFPC1586"/>
    <s v="Oui"/>
    <n v="1.8722466960352422"/>
    <n v="9080"/>
  </r>
  <r>
    <d v="2018-09-04T00:00:00"/>
    <s v="Taxi bureau-maison"/>
    <x v="0"/>
    <x v="2"/>
    <n v="10000"/>
    <x v="6"/>
    <s v="WILDCAT"/>
    <s v="18/9/GALF"/>
    <s v="Oui"/>
    <n v="1.1013215859030836"/>
    <n v="9080"/>
  </r>
  <r>
    <d v="2018-09-04T00:00:00"/>
    <s v="Frais de dépôt/orange money) à E39 en enquête à l'interieur"/>
    <x v="5"/>
    <x v="1"/>
    <n v="46000"/>
    <x v="4"/>
    <s v="WILDCAT"/>
    <s v="18/9/GALFPC1591"/>
    <s v="Oui"/>
    <n v="5.0660792951541849"/>
    <n v="9080"/>
  </r>
  <r>
    <d v="2018-09-04T00:00:00"/>
    <s v="Achat de (10) paquets d'eau minérale pour le bureau"/>
    <x v="0"/>
    <x v="1"/>
    <n v="70000"/>
    <x v="4"/>
    <s v="WILDCAT"/>
    <s v="18/9/GALFPC1592"/>
    <s v="Oui"/>
    <n v="7.7092511013215859"/>
    <n v="9080"/>
  </r>
  <r>
    <d v="2018-09-04T00:00:00"/>
    <s v="Frais de depôt/orange money au Greff de kankan pour les frais de jugement du cas peau de panthère kankan"/>
    <x v="5"/>
    <x v="1"/>
    <n v="8000"/>
    <x v="4"/>
    <s v="WILDCAT"/>
    <s v="18/9/GALFPC1597"/>
    <s v="Oui"/>
    <n v="0.88105726872246692"/>
    <n v="9080"/>
  </r>
  <r>
    <d v="2018-09-04T00:00:00"/>
    <s v="R002 PME-UJAD paiement frais poubelle Août  pour la ramassage des ordures du bureau "/>
    <x v="6"/>
    <x v="1"/>
    <n v="75000"/>
    <x v="4"/>
    <s v="WILDCAT"/>
    <s v="18/9/GALFPC1600"/>
    <s v="Oui"/>
    <n v="8.2599118942731273"/>
    <n v="9080"/>
  </r>
  <r>
    <d v="2018-09-04T00:00:00"/>
    <s v="Facture 0018428 HOTIMEX achatd' une cartouche d'encre noir, (03) chronos, paquet de reçu, paquet d'agrefe et paquet de bic"/>
    <x v="7"/>
    <x v="1"/>
    <n v="611000"/>
    <x v="4"/>
    <s v="WILDCAT"/>
    <s v="18/9/GALFPC1601"/>
    <s v="Oui"/>
    <n v="67.290748898678416"/>
    <n v="9080"/>
  </r>
  <r>
    <d v="2018-09-04T00:00:00"/>
    <s v="Frais de dépôt/orange money du prix de prolongation du billete d'avion de Charlotte"/>
    <x v="5"/>
    <x v="1"/>
    <n v="20000"/>
    <x v="4"/>
    <s v="WILDCAT"/>
    <s v="18/9/GALFPC1604"/>
    <s v="Oui"/>
    <n v="2.2026431718061672"/>
    <n v="9080"/>
  </r>
  <r>
    <d v="2018-09-04T00:00:00"/>
    <s v="Taxi maison_bureau(AR)"/>
    <x v="0"/>
    <x v="4"/>
    <n v="11000"/>
    <x v="11"/>
    <s v="WILDCAT"/>
    <s v="18/9/GALF"/>
    <s v="Oui"/>
    <n v="1.2114537444933922"/>
    <n v="9080"/>
  </r>
  <r>
    <d v="2018-09-04T00:00:00"/>
    <s v="Taxi maison en ville-bureau pour récuperation de journaux "/>
    <x v="0"/>
    <x v="4"/>
    <n v="70000"/>
    <x v="11"/>
    <s v="WILDCAT"/>
    <s v="18/9/GALFPC1598"/>
    <s v="Oui"/>
    <n v="7.7092511013215859"/>
    <n v="9080"/>
  </r>
  <r>
    <d v="2018-09-04T00:00:00"/>
    <s v="Transport Maison-bureau AR"/>
    <x v="0"/>
    <x v="0"/>
    <n v="17000"/>
    <x v="5"/>
    <s v="WILDCAT"/>
    <s v="18/9/GALFPC1588"/>
    <s v="Oui"/>
    <n v="1.8722466960352422"/>
    <n v="9080"/>
  </r>
  <r>
    <d v="2018-09-04T00:00:00"/>
    <s v="Transport Pour faire un dépôt orange Money à E39"/>
    <x v="0"/>
    <x v="0"/>
    <n v="6000"/>
    <x v="5"/>
    <s v="WILDCAT"/>
    <s v="18/9/GALFPC1590"/>
    <s v="Oui"/>
    <n v="0.66079295154185025"/>
    <n v="9080"/>
  </r>
  <r>
    <d v="2018-09-04T00:00:00"/>
    <s v="Transport du bureau à la banque pour un retrait AR"/>
    <x v="0"/>
    <x v="0"/>
    <n v="40000"/>
    <x v="5"/>
    <s v="WILDCAT"/>
    <s v="18/9/GALFPC1603"/>
    <s v="Oui"/>
    <n v="4.4052863436123344"/>
    <n v="9080"/>
  </r>
  <r>
    <d v="2018-09-04T00:00:00"/>
    <s v="Transport pour le dépôt Orange Money pour le billet de charlotte"/>
    <x v="0"/>
    <x v="0"/>
    <n v="6000"/>
    <x v="5"/>
    <s v="WILDCAT"/>
    <s v="18/9/GALFPC1605"/>
    <s v="Oui"/>
    <n v="0.66079295154185025"/>
    <n v="9080"/>
  </r>
  <r>
    <d v="2018-09-05T00:00:00"/>
    <s v="Taxi bureau-maison"/>
    <x v="0"/>
    <x v="0"/>
    <n v="19000"/>
    <x v="0"/>
    <s v="WILDCAT"/>
    <s v="18/9/GALFPC1608"/>
    <s v="Oui"/>
    <n v="2.0925110132158591"/>
    <n v="9080"/>
  </r>
  <r>
    <d v="2018-09-05T00:00:00"/>
    <s v="Taxi bureau coleah ,km36"/>
    <x v="0"/>
    <x v="0"/>
    <n v="44000"/>
    <x v="0"/>
    <s v="WILDCAT"/>
    <s v="18/9/GALFPC1609"/>
    <s v="Oui"/>
    <n v="4.8458149779735686"/>
    <n v="9080"/>
  </r>
  <r>
    <d v="2018-09-05T00:00:00"/>
    <s v="Transport maison- bureau"/>
    <x v="0"/>
    <x v="0"/>
    <n v="27000"/>
    <x v="1"/>
    <s v="WILDCAT"/>
    <s v="18/9/GALFPC1587"/>
    <s v="Oui"/>
    <n v="2.9735682819383258"/>
    <n v="9080"/>
  </r>
  <r>
    <d v="2018-09-05T00:00:00"/>
    <s v="food allowance"/>
    <x v="1"/>
    <x v="0"/>
    <n v="80000"/>
    <x v="2"/>
    <s v="WILDCAT"/>
    <s v="18/9/GALFPC1589R28"/>
    <s v="Oui"/>
    <n v="8.8105726872246688"/>
    <n v="9080"/>
  </r>
  <r>
    <d v="2018-09-05T00:00:00"/>
    <s v="Frais d'Hotel (1) nuit"/>
    <x v="1"/>
    <x v="0"/>
    <n v="300000"/>
    <x v="2"/>
    <s v="WILDCAT"/>
    <s v="18/9/GALFPC1589F00670"/>
    <s v="Oui"/>
    <n v="33.039647577092509"/>
    <n v="9080"/>
  </r>
  <r>
    <d v="2018-09-05T00:00:00"/>
    <s v="Transpor maison-bureau, aller et retour"/>
    <x v="0"/>
    <x v="0"/>
    <n v="17000"/>
    <x v="3"/>
    <s v="WILDCAT"/>
    <s v="18/9/GALFPC1586"/>
    <s v="Oui"/>
    <n v="1.8722466960352422"/>
    <n v="9080"/>
  </r>
  <r>
    <d v="2018-09-05T00:00:00"/>
    <s v="Transport Sessou bureau-eaux et Forêts pour la saisie de (2) perroquets"/>
    <x v="0"/>
    <x v="2"/>
    <n v="60000"/>
    <x v="6"/>
    <s v="WILDCAT"/>
    <s v="18/9/GALFPC1610"/>
    <s v="Oui"/>
    <n v="6.607929515418502"/>
    <n v="9080"/>
  </r>
  <r>
    <d v="2018-09-05T00:00:00"/>
    <s v="Taxi bureau-maison"/>
    <x v="0"/>
    <x v="2"/>
    <n v="10000"/>
    <x v="6"/>
    <s v="WILDCAT"/>
    <s v="18/9/GALF"/>
    <s v="Oui"/>
    <n v="1.1013215859030836"/>
    <n v="9080"/>
  </r>
  <r>
    <d v="2018-09-05T00:00:00"/>
    <s v="Paiement  bonus agent pour suivi saisie perroquets"/>
    <x v="4"/>
    <x v="2"/>
    <n v="100000"/>
    <x v="6"/>
    <s v="WILDCAT"/>
    <s v="18/9/GALFPC1612"/>
    <s v="Oui"/>
    <n v="11.013215859030836"/>
    <n v="9080"/>
  </r>
  <r>
    <d v="2018-09-05T00:00:00"/>
    <s v="Transport  pour le paiement des Bonus média de la Presse écrites"/>
    <x v="0"/>
    <x v="4"/>
    <n v="60000"/>
    <x v="11"/>
    <s v="WILDCAT"/>
    <s v="18/9/GALFPC1613"/>
    <s v="Oui"/>
    <n v="6.607929515418502"/>
    <n v="9080"/>
  </r>
  <r>
    <d v="2018-09-05T00:00:00"/>
    <s v="Frais de transport de la Maison-Cosa AR et Le Frais de retrait Orange Money à Sessou."/>
    <x v="0"/>
    <x v="0"/>
    <n v="18000"/>
    <x v="5"/>
    <s v="WILDCAT"/>
    <s v="18/9/GALFPC1614"/>
    <s v="Oui"/>
    <n v="1.9823788546255507"/>
    <n v="9080"/>
  </r>
  <r>
    <d v="2018-09-05T00:00:00"/>
    <s v="Transport Maison-Bureau AR"/>
    <x v="0"/>
    <x v="0"/>
    <n v="17000"/>
    <x v="5"/>
    <s v="WILDCAT"/>
    <s v="18/9/GALFPC1588"/>
    <s v="Oui"/>
    <n v="1.8722466960352422"/>
    <n v="9080"/>
  </r>
  <r>
    <d v="2018-09-06T00:00:00"/>
    <s v="Complement Food allowance Charlotte HOUPLINE"/>
    <x v="1"/>
    <x v="3"/>
    <n v="800000"/>
    <x v="10"/>
    <s v="WILDCAT"/>
    <s v="18/9/GALFPC1619"/>
    <s v="Oui"/>
    <n v="88.105726872246692"/>
    <n v="9080"/>
  </r>
  <r>
    <d v="2018-09-06T00:00:00"/>
    <s v="Taxi bureau-maison"/>
    <x v="0"/>
    <x v="0"/>
    <n v="19000"/>
    <x v="0"/>
    <s v="WILDCAT"/>
    <s v="18/9/GALFPC1608"/>
    <s v="Oui"/>
    <n v="2.0925110132158591"/>
    <n v="9080"/>
  </r>
  <r>
    <d v="2018-09-06T00:00:00"/>
    <s v="Facture 06 Mamadou Lamarana Bah et Frères achat d'un téléphone Samsung J2"/>
    <x v="10"/>
    <x v="0"/>
    <n v="895000"/>
    <x v="0"/>
    <s v="WILDCAT"/>
    <s v="18/9/GALFPC1617"/>
    <s v="Oui"/>
    <n v="98.568281938325995"/>
    <n v="9080"/>
  </r>
  <r>
    <d v="2018-09-06T00:00:00"/>
    <s v="Transport E19 bureau-Kipé pour achat d'un téléphone"/>
    <x v="0"/>
    <x v="0"/>
    <n v="10000"/>
    <x v="0"/>
    <s v="WILDCAT"/>
    <s v="18/9/GALFPC1620"/>
    <s v="Oui"/>
    <n v="1.1013215859030836"/>
    <n v="9080"/>
  </r>
  <r>
    <d v="2018-09-06T00:00:00"/>
    <s v="Transport maison- bureau"/>
    <x v="0"/>
    <x v="0"/>
    <n v="27000"/>
    <x v="1"/>
    <s v="WILDCAT"/>
    <s v="18/9/GALFPC1587"/>
    <s v="Oui"/>
    <n v="2.9735682819383258"/>
    <n v="9080"/>
  </r>
  <r>
    <d v="2018-09-06T00:00:00"/>
    <s v="Achat d'un téléphone pour enquête"/>
    <x v="10"/>
    <x v="0"/>
    <n v="140000"/>
    <x v="1"/>
    <s v="WILDCAT"/>
    <s v="18/9/GALFPC1624"/>
    <s v="Oui"/>
    <n v="15.418502202643172"/>
    <n v="9080"/>
  </r>
  <r>
    <d v="2018-09-06T00:00:00"/>
    <s v="Food allowance"/>
    <x v="1"/>
    <x v="0"/>
    <n v="80000"/>
    <x v="2"/>
    <s v="WILDCAT"/>
    <s v="18/9/GALFPC1589R29"/>
    <s v="Oui"/>
    <n v="8.8105726872246688"/>
    <n v="9080"/>
  </r>
  <r>
    <d v="2018-09-06T00:00:00"/>
    <s v="Frais d'Hotel (1) nuit"/>
    <x v="1"/>
    <x v="0"/>
    <n v="300000"/>
    <x v="2"/>
    <s v="WILDCAT"/>
    <s v="18/9/GALFPC1589F00670"/>
    <s v="Oui"/>
    <n v="33.039647577092509"/>
    <n v="9080"/>
  </r>
  <r>
    <d v="2018-09-06T00:00:00"/>
    <s v="Transport kereouané-kousankoro (aller-retour)"/>
    <x v="0"/>
    <x v="0"/>
    <n v="300000"/>
    <x v="2"/>
    <s v="WILDCAT"/>
    <s v="18/9/GALFPC1589R31"/>
    <s v="Oui"/>
    <n v="33.039647577092509"/>
    <n v="9080"/>
  </r>
  <r>
    <d v="2018-09-06T00:00:00"/>
    <s v=" Transport"/>
    <x v="0"/>
    <x v="0"/>
    <n v="10000"/>
    <x v="2"/>
    <s v="WILDCAT"/>
    <s v="18/9/GALFPC1589R30"/>
    <s v="Oui"/>
    <n v="1.1013215859030836"/>
    <n v="9080"/>
  </r>
  <r>
    <d v="2018-09-06T00:00:00"/>
    <s v="Transpor maison-bureau, aller et retour"/>
    <x v="0"/>
    <x v="0"/>
    <n v="17000"/>
    <x v="3"/>
    <s v="WILDCAT"/>
    <s v="18/9/GALFPC1586"/>
    <s v="Oui"/>
    <n v="1.8722466960352422"/>
    <n v="9080"/>
  </r>
  <r>
    <d v="2018-09-06T00:00:00"/>
    <s v="Taxi bureau-maison"/>
    <x v="0"/>
    <x v="2"/>
    <n v="10000"/>
    <x v="6"/>
    <s v="WILDCAT"/>
    <s v="18/9/GALF"/>
    <s v="Oui"/>
    <n v="1.1013215859030836"/>
    <n v="9080"/>
  </r>
  <r>
    <d v="2018-09-06T00:00:00"/>
    <s v="Taxi moto bureau-Eaux et Forets pour paiement bonus agent pour saisie perroquets youyou"/>
    <x v="0"/>
    <x v="2"/>
    <n v="60000"/>
    <x v="6"/>
    <s v="WILDCAT"/>
    <s v="18/9/GALFPC1610"/>
    <s v="Oui"/>
    <n v="6.607929515418502"/>
    <n v="9080"/>
  </r>
  <r>
    <d v="2018-09-06T00:00:00"/>
    <s v="Paiement  bonus agent pour suivi saisie perroquets youyou"/>
    <x v="4"/>
    <x v="2"/>
    <n v="100000"/>
    <x v="6"/>
    <s v="WILDCAT"/>
    <s v="18/9/GALFPC1612"/>
    <s v="Oui"/>
    <n v="11.013215859030836"/>
    <n v="9080"/>
  </r>
  <r>
    <d v="2018-09-06T00:00:00"/>
    <s v="Frais de deplacement taxi ville bureau-Eaux et Forêts A/R pour la recupération de (2) pérroquets"/>
    <x v="0"/>
    <x v="1"/>
    <n v="150000"/>
    <x v="4"/>
    <s v="WILDCAT"/>
    <s v="18/9/GALFPC1621"/>
    <s v="Oui"/>
    <n v="16.519823788546255"/>
    <n v="9080"/>
  </r>
  <r>
    <d v="2018-09-06T00:00:00"/>
    <s v="Paiement de bonus media au journal Le Standard cas verdict peau panthère labé"/>
    <x v="4"/>
    <x v="4"/>
    <n v="100000"/>
    <x v="11"/>
    <s v="WILDCAT"/>
    <s v="18/9/GALFPC1611R46"/>
    <s v="Oui"/>
    <n v="11.013215859030836"/>
    <n v="9080"/>
  </r>
  <r>
    <d v="2018-09-06T00:00:00"/>
    <s v="Paiement de bonus media au journal Le Renard cas adoption du nouveau code de faune par l'Assemblée Nationale Guinéenne"/>
    <x v="4"/>
    <x v="4"/>
    <n v="100000"/>
    <x v="11"/>
    <s v="WILDCAT"/>
    <s v="18/9/GALFPC1611R45"/>
    <s v="Oui"/>
    <n v="11.013215859030836"/>
    <n v="9080"/>
  </r>
  <r>
    <d v="2018-09-06T00:00:00"/>
    <s v="Paiement de bonus media au journal Affiches Guinéennes cas verdict peau panthère labé"/>
    <x v="4"/>
    <x v="4"/>
    <n v="100000"/>
    <x v="11"/>
    <s v="WILDCAT"/>
    <s v="18/9/GALFPC1611R44"/>
    <s v="Oui"/>
    <n v="11.013215859030836"/>
    <n v="9080"/>
  </r>
  <r>
    <d v="2018-09-06T00:00:00"/>
    <s v="Prix d'achat pour un paquet d'eau en bouteille"/>
    <x v="11"/>
    <x v="0"/>
    <n v="35000"/>
    <x v="5"/>
    <s v="WILDCAT"/>
    <s v="18/9/GALFPC1615"/>
    <s v="Oui"/>
    <n v="3.8546255506607929"/>
    <n v="9080"/>
  </r>
  <r>
    <d v="2018-09-06T00:00:00"/>
    <s v="Transport Bureau-Kipé pour achat bouteille d'eau."/>
    <x v="0"/>
    <x v="0"/>
    <n v="10000"/>
    <x v="5"/>
    <s v="WILDCAT"/>
    <s v="18/9/GALFPC1618"/>
    <s v="Oui"/>
    <n v="1.1013215859030836"/>
    <n v="9080"/>
  </r>
  <r>
    <d v="2018-09-06T00:00:00"/>
    <s v="Transport Maison-Bureau AR"/>
    <x v="0"/>
    <x v="0"/>
    <n v="17000"/>
    <x v="5"/>
    <s v="WILDCAT"/>
    <s v="18/9/GALFPC1588"/>
    <s v="Oui"/>
    <n v="1.8722466960352422"/>
    <n v="9080"/>
  </r>
  <r>
    <d v="2018-09-06T00:00:00"/>
    <s v="Prime de transport  du point focal de la CITES pour la réunion contre l'abattage illegale ."/>
    <x v="0"/>
    <x v="3"/>
    <n v="100000"/>
    <x v="9"/>
    <s v="WILDCAT"/>
    <s v="18/9/GALFPC1622"/>
    <s v="Oui"/>
    <n v="11.013215859030836"/>
    <n v="9080"/>
  </r>
  <r>
    <d v="2018-09-06T00:00:00"/>
    <s v="Prime de transport  du point focal de la Criminalité faunique  pour la réunion contre l'abattage illegale ."/>
    <x v="0"/>
    <x v="3"/>
    <n v="100000"/>
    <x v="9"/>
    <s v="WILDCAT"/>
    <s v="18/9/GALFPC1623"/>
    <s v="Oui"/>
    <n v="11.013215859030836"/>
    <n v="9080"/>
  </r>
  <r>
    <d v="2018-09-06T00:00:00"/>
    <s v="Achat de (10) d'essence pour aller parciper à la réunion aux eaux et Forêts"/>
    <x v="0"/>
    <x v="3"/>
    <n v="100000"/>
    <x v="9"/>
    <s v="WILDCAT"/>
    <s v="18/9/GALFPC1625"/>
    <s v="Oui"/>
    <n v="11.013215859030836"/>
    <n v="9080"/>
  </r>
  <r>
    <d v="2018-09-07T00:00:00"/>
    <s v="Frais de fonctionnement Castro pour la semaine"/>
    <x v="0"/>
    <x v="2"/>
    <n v="150000"/>
    <x v="8"/>
    <s v="WILDCAT"/>
    <s v="18/9/GALFPC1629"/>
    <s v="Oui"/>
    <n v="16.519823788546255"/>
    <n v="9080"/>
  </r>
  <r>
    <d v="2018-09-07T00:00:00"/>
    <s v="Frais de deplacement  taxi ville  A/R de Charlotte  et  Saïdou pour les courses de GALF"/>
    <x v="0"/>
    <x v="3"/>
    <n v="100000"/>
    <x v="10"/>
    <s v="WILDCAT"/>
    <s v="18/9/GALFPC1626R43"/>
    <s v="Oui"/>
    <n v="11.013215859030836"/>
    <n v="9080"/>
  </r>
  <r>
    <d v="2018-09-07T00:00:00"/>
    <s v="Taxi bureau-maison"/>
    <x v="0"/>
    <x v="0"/>
    <n v="19000"/>
    <x v="0"/>
    <s v="WILDCAT"/>
    <s v="18/9/GALFPC1639"/>
    <s v="Oui"/>
    <n v="2.0925110132158591"/>
    <n v="9080"/>
  </r>
  <r>
    <d v="2018-09-07T00:00:00"/>
    <s v="Transport maison- bureau"/>
    <x v="0"/>
    <x v="0"/>
    <n v="27000"/>
    <x v="1"/>
    <s v="WILDCAT"/>
    <s v="18/9/GALFPC1587"/>
    <s v="Oui"/>
    <n v="2.9735682819383258"/>
    <n v="9080"/>
  </r>
  <r>
    <d v="2018-09-07T00:00:00"/>
    <s v="Food allowance"/>
    <x v="1"/>
    <x v="0"/>
    <n v="80000"/>
    <x v="2"/>
    <s v="WILDCAT"/>
    <s v="18/9/GALFPC1589R33"/>
    <s v="Oui"/>
    <n v="8.8105726872246688"/>
    <n v="9080"/>
  </r>
  <r>
    <d v="2018-09-07T00:00:00"/>
    <s v="Frais d'Hotel (1) nuit"/>
    <x v="1"/>
    <x v="0"/>
    <n v="300000"/>
    <x v="2"/>
    <s v="WILDCAT"/>
    <s v="18/9/GALFPC1589F00670"/>
    <s v="Oui"/>
    <n v="33.039647577092509"/>
    <n v="9080"/>
  </r>
  <r>
    <d v="2018-09-07T00:00:00"/>
    <s v="Transport kereouané-kankan"/>
    <x v="0"/>
    <x v="0"/>
    <n v="150000"/>
    <x v="2"/>
    <s v="WILDCAT"/>
    <s v="18/9/GALFPC1589TV"/>
    <s v="Oui"/>
    <n v="16.519823788546255"/>
    <n v="9080"/>
  </r>
  <r>
    <d v="2018-09-07T00:00:00"/>
    <s v="Transport gare routiere-hotel"/>
    <x v="0"/>
    <x v="0"/>
    <n v="5000"/>
    <x v="2"/>
    <s v="WILDCAT"/>
    <s v="18/9/GALFPC1589R35"/>
    <s v="Oui"/>
    <n v="0.5506607929515418"/>
    <n v="9080"/>
  </r>
  <r>
    <d v="2018-09-07T00:00:00"/>
    <s v="Frais d'Hotel (1) nuit"/>
    <x v="1"/>
    <x v="0"/>
    <n v="300000"/>
    <x v="2"/>
    <s v="WILDCAT"/>
    <s v="18/9/GALFPC1589F00670"/>
    <s v="Oui"/>
    <n v="33.039647577092509"/>
    <n v="9080"/>
  </r>
  <r>
    <d v="2018-09-07T00:00:00"/>
    <s v="Transport Traversé le fleuve"/>
    <x v="0"/>
    <x v="0"/>
    <n v="5000"/>
    <x v="2"/>
    <s v="WILDCAT"/>
    <s v="18/9/GALFPC1589R34"/>
    <s v="Oui"/>
    <n v="0.5506607929515418"/>
    <n v="9080"/>
  </r>
  <r>
    <d v="2018-09-07T00:00:00"/>
    <s v="Transpor maison-bureau, aller et retour"/>
    <x v="0"/>
    <x v="0"/>
    <n v="17000"/>
    <x v="3"/>
    <s v="WILDCAT"/>
    <s v="18/9/GALFPC1586"/>
    <s v="Oui"/>
    <n v="1.8722466960352422"/>
    <n v="9080"/>
  </r>
  <r>
    <d v="2018-09-07T00:00:00"/>
    <s v="Taxi bureau-maison"/>
    <x v="0"/>
    <x v="2"/>
    <n v="10000"/>
    <x v="6"/>
    <s v="WILDCAT"/>
    <s v="18/9/GALFPC1628"/>
    <s v="Oui"/>
    <n v="1.1013215859030836"/>
    <n v="9080"/>
  </r>
  <r>
    <d v="2018-09-07T00:00:00"/>
    <s v="Frais de fontionnement Maïmouna Baldé pour la semaine"/>
    <x v="0"/>
    <x v="1"/>
    <n v="70000"/>
    <x v="4"/>
    <s v="WILDCAT"/>
    <s v="18/9/GALFPC1627"/>
    <s v="Oui"/>
    <n v="7.7092511013215859"/>
    <n v="9080"/>
  </r>
  <r>
    <d v="2018-09-07T00:00:00"/>
    <s v="Taxi maison-bureau"/>
    <x v="0"/>
    <x v="4"/>
    <n v="11000"/>
    <x v="11"/>
    <s v="WILDCAT"/>
    <s v="18/9/GALF"/>
    <s v="Oui"/>
    <n v="1.2114537444933922"/>
    <n v="9080"/>
  </r>
  <r>
    <d v="2018-09-07T00:00:00"/>
    <s v="Transport Maison-Bureau AR"/>
    <x v="0"/>
    <x v="0"/>
    <n v="17000"/>
    <x v="5"/>
    <s v="WILDCAT"/>
    <s v="18/9/GALFPC1588"/>
    <s v="Oui"/>
    <n v="1.8722466960352422"/>
    <n v="9080"/>
  </r>
  <r>
    <d v="2018-09-08T00:00:00"/>
    <s v="Food allowance"/>
    <x v="1"/>
    <x v="0"/>
    <n v="80000"/>
    <x v="2"/>
    <s v="WILDCAT"/>
    <s v="18/9/GALFPC1589R36"/>
    <s v="Oui"/>
    <n v="8.8105726872246688"/>
    <n v="9080"/>
  </r>
  <r>
    <d v="2018-09-08T00:00:00"/>
    <s v="Transport hotel-gare routiere"/>
    <x v="0"/>
    <x v="0"/>
    <n v="5000"/>
    <x v="2"/>
    <s v="WILDCAT"/>
    <s v="18/9/GALFPC1589R37"/>
    <s v="Oui"/>
    <n v="0.5506607929515418"/>
    <n v="9080"/>
  </r>
  <r>
    <d v="2018-09-08T00:00:00"/>
    <s v="Transport kankan-conakry"/>
    <x v="0"/>
    <x v="0"/>
    <n v="150000"/>
    <x v="2"/>
    <s v="WILDCAT"/>
    <s v="18/9/GALFPC1589TV"/>
    <s v="Oui"/>
    <n v="16.519823788546255"/>
    <n v="9080"/>
  </r>
  <r>
    <d v="2018-09-09T00:00:00"/>
    <s v="Transport km36-Maison (Taxi moto)"/>
    <x v="0"/>
    <x v="0"/>
    <n v="50000"/>
    <x v="2"/>
    <s v="WILDCAT"/>
    <s v="18/9/GALFPC1589R38"/>
    <s v="Oui"/>
    <n v="5.5066079295154182"/>
    <n v="9080"/>
  </r>
  <r>
    <d v="2018-09-09T00:00:00"/>
    <s v="Taxi moto ratoma -bureau"/>
    <x v="0"/>
    <x v="2"/>
    <n v="10000"/>
    <x v="6"/>
    <s v="WILDCAT"/>
    <s v="18/9/GALFPC1628"/>
    <s v="Oui"/>
    <n v="1.1013215859030836"/>
    <n v="9080"/>
  </r>
  <r>
    <d v="2018-09-09T00:00:00"/>
    <s v="Achat d'une carte mémoire"/>
    <x v="7"/>
    <x v="1"/>
    <n v="70000"/>
    <x v="6"/>
    <s v="WILDCAT"/>
    <s v="18/9/GALFPC1630F07"/>
    <s v="Oui"/>
    <n v="7.7092511013215859"/>
    <n v="9080"/>
  </r>
  <r>
    <d v="2018-09-09T00:00:00"/>
    <s v="Transport bureau-centre ville pour enquete Room"/>
    <x v="0"/>
    <x v="2"/>
    <n v="20000"/>
    <x v="6"/>
    <s v="WILDCAT"/>
    <s v="18/9/GALFPC1630R07"/>
    <s v="Oui"/>
    <n v="2.2026431718061672"/>
    <n v="9080"/>
  </r>
  <r>
    <d v="2018-09-09T00:00:00"/>
    <s v="Food allowence "/>
    <x v="0"/>
    <x v="2"/>
    <n v="80000"/>
    <x v="6"/>
    <s v="WILDCAT"/>
    <s v="18/9/GALFPC1630R06"/>
    <s v="Oui"/>
    <n v="8.8105726872246688"/>
    <n v="9080"/>
  </r>
  <r>
    <d v="2018-09-09T00:00:00"/>
    <s v="Achat tichet  d'entre pour 2 personnes "/>
    <x v="11"/>
    <x v="2"/>
    <n v="12000"/>
    <x v="6"/>
    <s v="WILDCAT"/>
    <s v="18/9/GALFPC1630TE"/>
    <s v="Oui"/>
    <n v="1.3215859030837005"/>
    <n v="9080"/>
  </r>
  <r>
    <d v="2018-09-09T00:00:00"/>
    <s v="Deplacement pirogue centre ville- Room"/>
    <x v="0"/>
    <x v="2"/>
    <n v="350000"/>
    <x v="6"/>
    <s v="WILDCAT"/>
    <s v="18/9/GALFPC1630R05"/>
    <s v="Oui"/>
    <n v="38.546255506607928"/>
    <n v="9080"/>
  </r>
  <r>
    <d v="2018-09-09T00:00:00"/>
    <s v="Trust building"/>
    <x v="3"/>
    <x v="2"/>
    <n v="200000"/>
    <x v="6"/>
    <s v="WILDCAT"/>
    <s v="18/9/GALFPC1630"/>
    <s v="Oui"/>
    <n v="22.026431718061673"/>
    <n v="9080"/>
  </r>
  <r>
    <d v="2018-09-09T00:00:00"/>
    <s v="Deplacement centre ville-bureau"/>
    <x v="0"/>
    <x v="2"/>
    <n v="50000"/>
    <x v="6"/>
    <s v="WILDCAT"/>
    <s v="18/9/GALFPC1630R08"/>
    <s v="Oui"/>
    <n v="5.5066079295154182"/>
    <n v="9080"/>
  </r>
  <r>
    <d v="2018-09-09T00:00:00"/>
    <s v="Achat de (40)litres d'essence pour véh. Perso. Transport maison-bureau de Mr Barry"/>
    <x v="0"/>
    <x v="3"/>
    <n v="400000"/>
    <x v="9"/>
    <s v="WILDCAT"/>
    <s v="18/9/GALFPC1631"/>
    <s v="Oui"/>
    <n v="44.052863436123346"/>
    <n v="9080"/>
  </r>
  <r>
    <d v="2018-09-10T00:00:00"/>
    <s v="Taxi bureau-maison"/>
    <x v="0"/>
    <x v="0"/>
    <n v="19000"/>
    <x v="0"/>
    <s v="WILDCAT"/>
    <s v="18/9/GALFPC1639"/>
    <s v="Oui"/>
    <n v="2.0925110132158591"/>
    <n v="9080"/>
  </r>
  <r>
    <d v="2018-09-10T00:00:00"/>
    <s v="Transport maison- bureau"/>
    <x v="0"/>
    <x v="0"/>
    <n v="27000"/>
    <x v="1"/>
    <s v="WILDCAT"/>
    <s v="18/9/GALFPC1635"/>
    <s v="Oui"/>
    <n v="2.9735682819383258"/>
    <n v="9080"/>
  </r>
  <r>
    <d v="2018-09-10T00:00:00"/>
    <s v="Transpor maison-bureau, aller et retour"/>
    <x v="0"/>
    <x v="0"/>
    <n v="17000"/>
    <x v="3"/>
    <s v="WILDCAT"/>
    <s v="18/9/GALFPC1636"/>
    <s v="Oui"/>
    <n v="1.8722466960352422"/>
    <n v="9080"/>
  </r>
  <r>
    <d v="2018-09-10T00:00:00"/>
    <s v="Taxi bureau-maison"/>
    <x v="0"/>
    <x v="2"/>
    <n v="10000"/>
    <x v="6"/>
    <s v="WILDCAT"/>
    <s v="18/9/GALFPC1628"/>
    <s v="Oui"/>
    <n v="1.1013215859030836"/>
    <n v="9080"/>
  </r>
  <r>
    <d v="2018-09-10T00:00:00"/>
    <s v="Frais de fonctionnement Moné pour la semaine"/>
    <x v="0"/>
    <x v="1"/>
    <n v="175000"/>
    <x v="4"/>
    <s v="WILDCAT"/>
    <s v="18/9/GALFPC1638"/>
    <s v="Oui"/>
    <n v="19.273127753303964"/>
    <n v="9080"/>
  </r>
  <r>
    <d v="2018-09-10T00:00:00"/>
    <s v="Achat de (4) ecouteurs pour le bureau"/>
    <x v="7"/>
    <x v="1"/>
    <n v="80000"/>
    <x v="4"/>
    <s v="WILDCAT"/>
    <s v="18/9/GALFPC1643"/>
    <s v="Oui"/>
    <n v="8.8105726872246688"/>
    <n v="9080"/>
  </r>
  <r>
    <d v="2018-09-10T00:00:00"/>
    <s v="Taxi maison_bureau (AR)"/>
    <x v="0"/>
    <x v="4"/>
    <n v="11000"/>
    <x v="11"/>
    <s v="WILDCAT"/>
    <s v="18/9/GALFPC1641"/>
    <s v="Oui"/>
    <n v="1.2114537444933922"/>
    <n v="9080"/>
  </r>
  <r>
    <d v="2018-09-10T00:00:00"/>
    <s v="Transport pour faire le retrait pour approvisionnement de la caisse à Taouyah (Belle vue) AR"/>
    <x v="0"/>
    <x v="0"/>
    <n v="40000"/>
    <x v="5"/>
    <s v="WILDCAT"/>
    <s v="18/9/GALFPC1634"/>
    <s v="Oui"/>
    <n v="4.4052863436123344"/>
    <n v="9080"/>
  </r>
  <r>
    <d v="2018-09-10T00:00:00"/>
    <s v="Transport de la Maison-bureau AR"/>
    <x v="0"/>
    <x v="0"/>
    <n v="17000"/>
    <x v="5"/>
    <s v="WILDCAT"/>
    <s v="18/9/GALFPC1637"/>
    <s v="Oui"/>
    <n v="1.8722466960352422"/>
    <n v="9080"/>
  </r>
  <r>
    <d v="2018-09-10T00:00:00"/>
    <s v="Achat de (40)litres d'essence pour véh. Perso. Transport maison-bureau de Mr Barry"/>
    <x v="0"/>
    <x v="3"/>
    <n v="400000"/>
    <x v="9"/>
    <s v="WILDCAT"/>
    <s v="18/9/GALFPC1640"/>
    <s v="Oui"/>
    <n v="44.052863436123346"/>
    <n v="9080"/>
  </r>
  <r>
    <d v="2018-09-10T00:00:00"/>
    <s v="  Paiement salaire Moné Doré  Août 2018"/>
    <x v="12"/>
    <x v="1"/>
    <n v="4313000"/>
    <x v="12"/>
    <s v="WILDCAT"/>
    <s v="18/9/GALFPB118"/>
    <s v="Oui"/>
    <n v="475"/>
    <n v="9080"/>
  </r>
  <r>
    <d v="2018-09-11T00:00:00"/>
    <s v="Transport  A/R Bureau-UNOP-UE"/>
    <x v="0"/>
    <x v="3"/>
    <n v="80000"/>
    <x v="10"/>
    <s v="WILDCAT"/>
    <s v="18/9/GALFPC1626R33"/>
    <s v="Oui"/>
    <n v="8.8105726872246688"/>
    <n v="9080"/>
  </r>
  <r>
    <d v="2018-09-11T00:00:00"/>
    <s v="Taxi bureau-maison"/>
    <x v="0"/>
    <x v="0"/>
    <n v="19000"/>
    <x v="0"/>
    <s v="WILDCAT"/>
    <s v="18/9/GALFPC1639"/>
    <s v="Oui"/>
    <n v="2.0925110132158591"/>
    <n v="9080"/>
  </r>
  <r>
    <d v="2018-09-11T00:00:00"/>
    <s v="Transport maison- bureau"/>
    <x v="0"/>
    <x v="0"/>
    <n v="27000"/>
    <x v="1"/>
    <s v="WILDCAT"/>
    <s v="18/9/GALFPC1635"/>
    <s v="Oui"/>
    <n v="2.9735682819383258"/>
    <n v="9080"/>
  </r>
  <r>
    <d v="2018-09-11T00:00:00"/>
    <s v="Transport Maison-buereau A/R"/>
    <x v="0"/>
    <x v="0"/>
    <n v="25000"/>
    <x v="2"/>
    <s v="WILDCAT"/>
    <s v="18/9/GALFPC1645"/>
    <s v="Oui"/>
    <n v="2.7533039647577091"/>
    <n v="9080"/>
  </r>
  <r>
    <d v="2018-09-11T00:00:00"/>
    <s v="Transpor maison-bureau, aller et retour"/>
    <x v="0"/>
    <x v="0"/>
    <n v="17000"/>
    <x v="3"/>
    <s v="WILDCAT"/>
    <s v="18/9/GALFPC1636"/>
    <s v="Oui"/>
    <n v="1.8722466960352422"/>
    <n v="9080"/>
  </r>
  <r>
    <d v="2018-09-11T00:00:00"/>
    <s v="Taxi bureau-maison"/>
    <x v="0"/>
    <x v="2"/>
    <n v="10000"/>
    <x v="6"/>
    <s v="WILDCAT"/>
    <s v="18/9/GALFPC1628"/>
    <s v="Oui"/>
    <n v="1.1013215859030836"/>
    <n v="9080"/>
  </r>
  <r>
    <d v="2018-09-11T00:00:00"/>
    <s v="Taxi maison radio fotten collen fm au  bureau pour recupération de l'élément sonore sur l'intervention de l'officier média sur la criminalité faunique,et toute l'actualité faunique en Guinée"/>
    <x v="0"/>
    <x v="4"/>
    <n v="25000"/>
    <x v="11"/>
    <s v="WILDCAT"/>
    <s v="18/9/GALFPC1642"/>
    <s v="Oui"/>
    <n v="2.7533039647577091"/>
    <n v="9080"/>
  </r>
  <r>
    <d v="2018-09-11T00:00:00"/>
    <s v="Transport Maison-Bureau AR"/>
    <x v="0"/>
    <x v="0"/>
    <n v="17000"/>
    <x v="5"/>
    <s v="WILDCAT"/>
    <s v="18/9/GALFPC1637"/>
    <s v="Oui"/>
    <n v="1.8722466960352422"/>
    <n v="9080"/>
  </r>
  <r>
    <d v="2018-09-11T00:00:00"/>
    <s v="Transport du bureau à kaloum AR"/>
    <x v="0"/>
    <x v="0"/>
    <n v="70000"/>
    <x v="5"/>
    <s v="WILDCAT"/>
    <s v="18/9/GALFPC1646"/>
    <s v="Oui"/>
    <n v="7.7092511013215859"/>
    <n v="9080"/>
  </r>
  <r>
    <d v="2018-09-11T00:00:00"/>
    <s v="Facture 35 Alpha Issagna achat d'un tube d'encre et Cachet Oval pour le Coodonnateur"/>
    <x v="7"/>
    <x v="3"/>
    <n v="80000"/>
    <x v="9"/>
    <s v="WILDCAT"/>
    <s v="18/9/GALFPC1644"/>
    <s v="Oui"/>
    <n v="8.8105726872246688"/>
    <n v="9080"/>
  </r>
  <r>
    <d v="2018-09-12T00:00:00"/>
    <s v="Frais de deplacement  taxi ville  A/R de Charlotte  bureau-Kagbelen pour une réunion"/>
    <x v="0"/>
    <x v="3"/>
    <n v="120000"/>
    <x v="10"/>
    <s v="WILDCAT"/>
    <s v="18/9/GALFPC1626R18"/>
    <s v="Oui"/>
    <n v="13.215859030837004"/>
    <n v="9080"/>
  </r>
  <r>
    <d v="2018-09-12T00:00:00"/>
    <s v="Frais de deplacement  taxi ville  A/R de Charlotte Bureau-Eaux et Forêts-Interpol"/>
    <x v="0"/>
    <x v="3"/>
    <n v="100000"/>
    <x v="10"/>
    <s v="WILDCAT"/>
    <s v="18/9/GALFPC1626R14"/>
    <s v="Oui"/>
    <n v="11.013215859030836"/>
    <n v="9080"/>
  </r>
  <r>
    <d v="2018-09-12T00:00:00"/>
    <s v="Taxi bureau-maison"/>
    <x v="0"/>
    <x v="0"/>
    <n v="19000"/>
    <x v="0"/>
    <s v="WILDCAT"/>
    <s v="18/9/GALFPC1639"/>
    <s v="Oui"/>
    <n v="2.0925110132158591"/>
    <n v="9080"/>
  </r>
  <r>
    <d v="2018-09-12T00:00:00"/>
    <s v="Transport maison- bureau"/>
    <x v="0"/>
    <x v="0"/>
    <n v="27000"/>
    <x v="1"/>
    <s v="WILDCAT"/>
    <s v="18/9/GALFPC1635"/>
    <s v="Oui"/>
    <n v="2.9735682819383258"/>
    <n v="9080"/>
  </r>
  <r>
    <d v="2018-09-12T00:00:00"/>
    <s v="Transport Maison-buereau A/R"/>
    <x v="0"/>
    <x v="0"/>
    <n v="25000"/>
    <x v="2"/>
    <s v="WILDCAT"/>
    <s v="18/9/GALFPC1645"/>
    <s v="Oui"/>
    <n v="2.7533039647577091"/>
    <n v="9080"/>
  </r>
  <r>
    <d v="2018-09-12T00:00:00"/>
    <s v="Transpor maison-bureau, aller et retour"/>
    <x v="0"/>
    <x v="0"/>
    <n v="17000"/>
    <x v="3"/>
    <s v="WILDCAT"/>
    <s v="18/9/GALFPC1636"/>
    <s v="Oui"/>
    <n v="1.8722466960352422"/>
    <n v="9080"/>
  </r>
  <r>
    <d v="2018-09-12T00:00:00"/>
    <s v="Taxi bureau-maison"/>
    <x v="0"/>
    <x v="2"/>
    <n v="10000"/>
    <x v="6"/>
    <s v="WILDCAT"/>
    <s v="18/9/GALFPC1628"/>
    <s v="Oui"/>
    <n v="1.1013215859030836"/>
    <n v="9080"/>
  </r>
  <r>
    <d v="2018-09-12T00:00:00"/>
    <s v="Facture 83 S.T.E.G frais restauration du système d'exploitation, activation Windows 8, entretien et nettoyage d'un ordinateur  ASUS departement LEGAL"/>
    <x v="6"/>
    <x v="2"/>
    <n v="200000"/>
    <x v="6"/>
    <s v="WILDCAT"/>
    <s v="18/9/GALFPC1649"/>
    <s v="Oui"/>
    <n v="22.026431718061673"/>
    <n v="9080"/>
  </r>
  <r>
    <d v="2018-09-12T00:00:00"/>
    <s v="Achat d'eau de javel, omo papier de toillette, plastique pour le bureau"/>
    <x v="7"/>
    <x v="1"/>
    <n v="150000"/>
    <x v="4"/>
    <s v="WILDCAT"/>
    <s v="18/9/GALFPC1647"/>
    <s v="Oui"/>
    <n v="16.519823788546255"/>
    <n v="9080"/>
  </r>
  <r>
    <d v="2018-09-12T00:00:00"/>
    <s v="Achat de tôles plate  pour  renforcer la cage des perroquets"/>
    <x v="7"/>
    <x v="1"/>
    <n v="300000"/>
    <x v="4"/>
    <s v="WILDCAT"/>
    <s v="18/9/GALFPC1650"/>
    <s v="Oui"/>
    <n v="33.039647577092509"/>
    <n v="9080"/>
  </r>
  <r>
    <d v="2018-09-12T00:00:00"/>
    <s v="Frais de deplacement taxi ville Sonfonia-Kipé pour le transport de la tôle plate"/>
    <x v="0"/>
    <x v="1"/>
    <n v="150000"/>
    <x v="4"/>
    <s v="WILDCAT"/>
    <s v="18/9/GALFPC1650"/>
    <s v="Oui"/>
    <n v="16.519823788546255"/>
    <n v="9080"/>
  </r>
  <r>
    <d v="2018-09-12T00:00:00"/>
    <s v="Transport Maïmouna baldé pour du matériel d'entretien bureau"/>
    <x v="0"/>
    <x v="1"/>
    <n v="10000"/>
    <x v="4"/>
    <s v="WILDCAT"/>
    <s v="18/9/GALFPC1651"/>
    <s v="Oui"/>
    <n v="1.1013215859030836"/>
    <n v="9080"/>
  </r>
  <r>
    <d v="2018-09-12T00:00:00"/>
    <s v="Taxi maison- bureau(AR)"/>
    <x v="0"/>
    <x v="4"/>
    <n v="11000"/>
    <x v="11"/>
    <s v="WILDCAT"/>
    <s v="18/9/GALFPC1641"/>
    <s v="Oui"/>
    <n v="1.2114537444933922"/>
    <n v="9080"/>
  </r>
  <r>
    <d v="2018-09-12T00:00:00"/>
    <s v="Taxi bureau maison"/>
    <x v="0"/>
    <x v="4"/>
    <n v="5500"/>
    <x v="11"/>
    <s v="WILDCAT"/>
    <s v="18/9/GALFPC1641"/>
    <s v="Oui"/>
    <n v="0.60572687224669608"/>
    <n v="9080"/>
  </r>
  <r>
    <d v="2018-09-12T00:00:00"/>
    <s v="Transport Maison-Bureau AR"/>
    <x v="0"/>
    <x v="0"/>
    <n v="17000"/>
    <x v="5"/>
    <s v="WILDCAT"/>
    <s v="18/9/GALFPC1637"/>
    <s v="Oui"/>
    <n v="1.8722466960352422"/>
    <n v="9080"/>
  </r>
  <r>
    <d v="2018-09-12T00:00:00"/>
    <s v="Frais  demande  d'extrait de compte du mois d'Août "/>
    <x v="13"/>
    <x v="1"/>
    <n v="5650"/>
    <x v="12"/>
    <s v="WILDCAT"/>
    <s v="18/9/GALFPB119"/>
    <s v="Oui"/>
    <n v="0.6222466960352423"/>
    <n v="9080"/>
  </r>
  <r>
    <d v="2018-09-12T00:00:00"/>
    <s v="Frais  demande d'extrait de compte  pour le moisAoût "/>
    <x v="13"/>
    <x v="1"/>
    <n v="5720.4"/>
    <x v="13"/>
    <s v="WILDCAT"/>
    <s v="18/9/GALFPB138"/>
    <s v="Oui"/>
    <n v="0.63"/>
    <n v="9080"/>
  </r>
  <r>
    <d v="2018-09-13T00:00:00"/>
    <s v="Paiement solde de tout compte pour la rupture du contrat de Castro"/>
    <x v="12"/>
    <x v="2"/>
    <n v="1748300"/>
    <x v="8"/>
    <s v="WILDCAT"/>
    <s v="18/9/GALFPC1660"/>
    <s v="Oui"/>
    <n v="192.54405286343612"/>
    <n v="9080"/>
  </r>
  <r>
    <d v="2018-09-13T00:00:00"/>
    <s v="Frais de deplacement  taxi ville  bureau -centre A/R "/>
    <x v="0"/>
    <x v="3"/>
    <n v="100000"/>
    <x v="10"/>
    <s v="WILDCAT"/>
    <s v="18/9/GALFPC1659bis"/>
    <s v="Oui"/>
    <n v="11.013215859030836"/>
    <n v="9080"/>
  </r>
  <r>
    <d v="2018-09-13T00:00:00"/>
    <s v="Taxi bureau-maison"/>
    <x v="0"/>
    <x v="0"/>
    <n v="19000"/>
    <x v="0"/>
    <s v="WILDCAT"/>
    <s v="18/9/GALFPC1655"/>
    <s v="Oui"/>
    <n v="2.0925110132158591"/>
    <n v="9080"/>
  </r>
  <r>
    <d v="2018-09-13T00:00:00"/>
    <s v="Taxi bureau matam , bonfi"/>
    <x v="0"/>
    <x v="0"/>
    <n v="33000"/>
    <x v="0"/>
    <s v="WILDCAT"/>
    <s v="18/9/GALFPC1654"/>
    <s v="Oui"/>
    <n v="3.6343612334801763"/>
    <n v="9080"/>
  </r>
  <r>
    <d v="2018-09-13T00:00:00"/>
    <s v="Transport maison- bureau"/>
    <x v="0"/>
    <x v="0"/>
    <n v="27000"/>
    <x v="1"/>
    <s v="WILDCAT"/>
    <s v="18/9/GALFPC1635"/>
    <s v="Oui"/>
    <n v="2.9735682819383258"/>
    <n v="9080"/>
  </r>
  <r>
    <d v="2018-09-13T00:00:00"/>
    <s v="Transport pour les enquêtes"/>
    <x v="0"/>
    <x v="0"/>
    <n v="36000"/>
    <x v="1"/>
    <s v="WILDCAT"/>
    <s v="18/9/GALFPC1656"/>
    <s v="Oui"/>
    <n v="3.9647577092511015"/>
    <n v="9080"/>
  </r>
  <r>
    <d v="2018-09-13T00:00:00"/>
    <s v="Transfert de crédit Areeba pour appel enquête"/>
    <x v="2"/>
    <x v="0"/>
    <n v="10000"/>
    <x v="1"/>
    <s v="WILDCAT"/>
    <s v="18/9/GALFPC1658"/>
    <s v="Oui"/>
    <n v="1.1013215859030836"/>
    <n v="9080"/>
  </r>
  <r>
    <d v="2018-09-13T00:00:00"/>
    <s v="Transport Maison-buereau A/R"/>
    <x v="0"/>
    <x v="0"/>
    <n v="25000"/>
    <x v="2"/>
    <s v="WILDCAT"/>
    <s v="18/9/GALFPC1645"/>
    <s v="Oui"/>
    <n v="2.7533039647577091"/>
    <n v="9080"/>
  </r>
  <r>
    <d v="2018-09-13T00:00:00"/>
    <s v="Transport pour l'enquete journalière"/>
    <x v="0"/>
    <x v="0"/>
    <n v="23000"/>
    <x v="2"/>
    <s v="WILDCAT"/>
    <s v="18/9/GALFPC1657"/>
    <s v="Oui"/>
    <n v="2.5330396475770924"/>
    <n v="9080"/>
  </r>
  <r>
    <d v="2018-09-13T00:00:00"/>
    <s v="Transpor maison-bureau, aller et retour"/>
    <x v="0"/>
    <x v="0"/>
    <n v="17000"/>
    <x v="3"/>
    <s v="WILDCAT"/>
    <s v="18/9/GALFPC1636"/>
    <s v="Oui"/>
    <n v="1.8722466960352422"/>
    <n v="9080"/>
  </r>
  <r>
    <d v="2018-09-13T00:00:00"/>
    <s v="Taxi bureau-maison"/>
    <x v="0"/>
    <x v="2"/>
    <n v="10000"/>
    <x v="6"/>
    <s v="WILDCAT"/>
    <s v="18/9/GALF"/>
    <s v="Oui"/>
    <n v="1.1013215859030836"/>
    <n v="9080"/>
  </r>
  <r>
    <d v="2018-09-13T00:00:00"/>
    <s v="Frais main d'œuvre Aboubacar Camara pour nettoyage devanture du bureau"/>
    <x v="6"/>
    <x v="1"/>
    <n v="30000"/>
    <x v="4"/>
    <s v="WILDCAT"/>
    <s v="18/9/GALFPC1659"/>
    <s v="Oui"/>
    <n v="3.303964757709251"/>
    <n v="9080"/>
  </r>
  <r>
    <d v="2018-09-13T00:00:00"/>
    <s v="Frais deplacement Kagbelen-Dubréka "/>
    <x v="0"/>
    <x v="1"/>
    <n v="50000"/>
    <x v="4"/>
    <s v="WILDCAT"/>
    <s v="18/9/GALFPC1662"/>
    <s v="Oui"/>
    <n v="5.5066079295154182"/>
    <n v="9080"/>
  </r>
  <r>
    <d v="2018-09-13T00:00:00"/>
    <s v="Taxi moto maison en ville pour bureau afin de payer le bonus media cas perroquets youyou"/>
    <x v="0"/>
    <x v="4"/>
    <n v="70000"/>
    <x v="11"/>
    <s v="WILDCAT"/>
    <s v="18/9/GALFPC1652"/>
    <s v="Oui"/>
    <n v="7.7092511013215859"/>
    <n v="9080"/>
  </r>
  <r>
    <d v="2018-09-13T00:00:00"/>
    <s v="Paiement bonus media à www,visionguinee,info cas perroquets youyous !"/>
    <x v="4"/>
    <x v="4"/>
    <n v="100000"/>
    <x v="11"/>
    <s v="WILDCAT"/>
    <s v="18/9/GALFPC1648R47"/>
    <s v="Oui"/>
    <n v="11.013215859030836"/>
    <n v="9080"/>
  </r>
  <r>
    <d v="2018-09-13T00:00:00"/>
    <s v="Paiement bonus media à www,soleilfmguinee,net  cas perroquets youyous !"/>
    <x v="4"/>
    <x v="4"/>
    <n v="100000"/>
    <x v="11"/>
    <s v="WILDCAT"/>
    <s v="18/9/GALFPC1648R04"/>
    <s v="Oui"/>
    <n v="11.013215859030836"/>
    <n v="9080"/>
  </r>
  <r>
    <d v="2018-09-13T00:00:00"/>
    <s v="Paiement bonus media à www,guineezenith,com   cas perroquets youyous !"/>
    <x v="4"/>
    <x v="4"/>
    <n v="100000"/>
    <x v="11"/>
    <s v="WILDCAT"/>
    <s v="18/9/GALFPC1648R03"/>
    <s v="Oui"/>
    <n v="11.013215859030836"/>
    <n v="9080"/>
  </r>
  <r>
    <d v="2018-09-13T00:00:00"/>
    <s v="Paiement bonus media à www,leprojecteurguinee,com cas perroquets youyous !"/>
    <x v="4"/>
    <x v="4"/>
    <n v="100000"/>
    <x v="11"/>
    <s v="WILDCAT"/>
    <s v="18/9/GALFPC1648"/>
    <s v="Oui"/>
    <n v="11.013215859030836"/>
    <n v="9080"/>
  </r>
  <r>
    <d v="2018-09-13T00:00:00"/>
    <s v="Paiement bonus media à www,guineechrono,com  cas perroquets youyous !"/>
    <x v="4"/>
    <x v="4"/>
    <n v="100000"/>
    <x v="11"/>
    <s v="WILDCAT"/>
    <s v="18/9/GALFPC1648R01"/>
    <s v="Oui"/>
    <n v="11.013215859030836"/>
    <n v="9080"/>
  </r>
  <r>
    <d v="2018-09-13T00:00:00"/>
    <s v="Paiement bonus media à www,leverificateur,net   cas perroquets youyous !"/>
    <x v="4"/>
    <x v="4"/>
    <n v="100000"/>
    <x v="11"/>
    <s v="WILDCAT"/>
    <s v="18/9/GALFPC1648R50"/>
    <s v="Oui"/>
    <n v="11.013215859030836"/>
    <n v="9080"/>
  </r>
  <r>
    <d v="2018-09-13T00:00:00"/>
    <s v="Paiement bonus media à www,ledeclic,info   cas perroquets youyous !"/>
    <x v="4"/>
    <x v="4"/>
    <n v="100000"/>
    <x v="11"/>
    <s v="WILDCAT"/>
    <s v="18/9/GALFPC1648R49"/>
    <s v="Oui"/>
    <n v="11.013215859030836"/>
    <n v="9080"/>
  </r>
  <r>
    <d v="2018-09-13T00:00:00"/>
    <s v="Paiement bonus media à www,guineematin,com   cas perroquets youyous !"/>
    <x v="4"/>
    <x v="4"/>
    <n v="100000"/>
    <x v="11"/>
    <s v="WILDCAT"/>
    <s v="18/9/GALFPC1648R48"/>
    <s v="Oui"/>
    <n v="11.013215859030836"/>
    <n v="9080"/>
  </r>
  <r>
    <d v="2018-09-13T00:00:00"/>
    <s v="Transport Maison-Bureau AR"/>
    <x v="0"/>
    <x v="0"/>
    <n v="17000"/>
    <x v="5"/>
    <s v="WILDCAT"/>
    <s v="18/9/GALFPC1637"/>
    <s v="Oui"/>
    <n v="1.8722466960352422"/>
    <n v="9080"/>
  </r>
  <r>
    <d v="2018-09-13T00:00:00"/>
    <s v="Transport du bureau-kaloum pour achat cartouche d'encre et certification des chèques RTS"/>
    <x v="0"/>
    <x v="0"/>
    <n v="70000"/>
    <x v="5"/>
    <s v="WILDCAT"/>
    <s v="18/9/GALFPC1661"/>
    <s v="Oui"/>
    <n v="7.7092511013215859"/>
    <n v="9080"/>
  </r>
  <r>
    <d v="2018-09-13T00:00:00"/>
    <s v="Transport Saïdou bureau-Interpol"/>
    <x v="0"/>
    <x v="3"/>
    <n v="70000"/>
    <x v="9"/>
    <s v="WILDCAT"/>
    <s v="18/9/GALFPC1653"/>
    <s v="Oui"/>
    <n v="7.7092511013215859"/>
    <n v="9080"/>
  </r>
  <r>
    <d v="2018-09-13T00:00:00"/>
    <s v="Chèque 01491613 Paiement RTS Juillet 2018"/>
    <x v="12"/>
    <x v="1"/>
    <n v="462500"/>
    <x v="12"/>
    <s v="WILDCAT"/>
    <s v="18/9/GALFPB120"/>
    <s v="Oui"/>
    <n v="50.936123348017624"/>
    <n v="9080"/>
  </r>
  <r>
    <d v="2018-09-13T00:00:00"/>
    <s v="Chèque 01491613 Frais certification  chèque paiement RTS Juillet 2018"/>
    <x v="13"/>
    <x v="1"/>
    <n v="56500"/>
    <x v="12"/>
    <s v="WILDCAT"/>
    <s v="18/9/GALFPB121"/>
    <s v="Oui"/>
    <n v="6.2224669603524232"/>
    <n v="9080"/>
  </r>
  <r>
    <d v="2018-09-14T00:00:00"/>
    <s v="Frais deplacement Taxi urbain bureau-aéroport pour accompagner Charlotte"/>
    <x v="0"/>
    <x v="3"/>
    <n v="25000"/>
    <x v="10"/>
    <s v="WILDCAT"/>
    <s v="18/9/GALFPC1663"/>
    <s v="Oui"/>
    <n v="2.7533039647577091"/>
    <n v="9080"/>
  </r>
  <r>
    <d v="2018-09-14T00:00:00"/>
    <s v="Taxi bureau-maison"/>
    <x v="0"/>
    <x v="0"/>
    <n v="19000"/>
    <x v="0"/>
    <s v="WILDCAT"/>
    <s v="18/9/GALFPC1655"/>
    <s v="Oui"/>
    <n v="2.0925110132158591"/>
    <n v="9080"/>
  </r>
  <r>
    <d v="2018-09-14T00:00:00"/>
    <s v="Transport maison- bureau"/>
    <x v="0"/>
    <x v="0"/>
    <n v="27000"/>
    <x v="1"/>
    <s v="WILDCAT"/>
    <s v="18/9/GALFPC1635"/>
    <s v="Oui"/>
    <n v="2.9735682819383258"/>
    <n v="9080"/>
  </r>
  <r>
    <d v="2018-09-14T00:00:00"/>
    <s v="Transfert de crédit Areeba  E20 pour appel enquête"/>
    <x v="2"/>
    <x v="0"/>
    <n v="5000"/>
    <x v="1"/>
    <s v="WILDCAT"/>
    <s v="18/9/GALFPC1673"/>
    <s v="Oui"/>
    <n v="0.5506607929515418"/>
    <n v="9080"/>
  </r>
  <r>
    <d v="2018-09-14T00:00:00"/>
    <s v="Transport Maison-buereau A/R"/>
    <x v="0"/>
    <x v="0"/>
    <n v="25000"/>
    <x v="2"/>
    <s v="WILDCAT"/>
    <s v="18/9/GALFPC1645"/>
    <s v="Oui"/>
    <n v="2.7533039647577091"/>
    <n v="9080"/>
  </r>
  <r>
    <d v="2018-09-14T00:00:00"/>
    <s v="Transpor maison-bureau, aller et retour"/>
    <x v="0"/>
    <x v="0"/>
    <n v="17000"/>
    <x v="3"/>
    <s v="WILDCAT"/>
    <s v="18/9/GALFPC1636"/>
    <s v="Oui"/>
    <n v="1.8722466960352422"/>
    <n v="9080"/>
  </r>
  <r>
    <d v="2018-09-14T00:00:00"/>
    <s v="Taxi bureau-maison"/>
    <x v="0"/>
    <x v="2"/>
    <n v="10000"/>
    <x v="6"/>
    <s v="WILDCAT"/>
    <s v="18/9/GALFPC1665"/>
    <s v="Oui"/>
    <n v="1.1013215859030836"/>
    <n v="9080"/>
  </r>
  <r>
    <d v="2018-09-14T00:00:00"/>
    <s v="Frais de fonctionnement Maïmouna Baldé pour la semaine"/>
    <x v="0"/>
    <x v="1"/>
    <n v="70000"/>
    <x v="4"/>
    <s v="WILDCAT"/>
    <s v="18/9/GALFPC1664"/>
    <s v="Oui"/>
    <n v="7.7092511013215859"/>
    <n v="9080"/>
  </r>
  <r>
    <d v="2018-09-14T00:00:00"/>
    <s v="Transport Maison-banque-bureau pour  retrait relevé de banque"/>
    <x v="0"/>
    <x v="1"/>
    <n v="35000"/>
    <x v="4"/>
    <s v="WILDCAT"/>
    <s v="18/9/GALFPC1666"/>
    <s v="Oui"/>
    <n v="3.8546255506607929"/>
    <n v="9080"/>
  </r>
  <r>
    <d v="2018-09-14T00:00:00"/>
    <s v="Frais parking depôt accompagner Charlotte à l'Aéroport"/>
    <x v="0"/>
    <x v="1"/>
    <n v="5000"/>
    <x v="4"/>
    <s v="WILDCAT"/>
    <s v="18/9/GALFPC1667"/>
    <s v="Oui"/>
    <n v="0.5506607929515418"/>
    <n v="9080"/>
  </r>
  <r>
    <d v="2018-09-14T00:00:00"/>
    <s v="Achat de (3) tubes d'encre pour imprimante bureau"/>
    <x v="7"/>
    <x v="1"/>
    <n v="1350000"/>
    <x v="4"/>
    <s v="WILDCAT"/>
    <s v="18/9/GALFPC1668"/>
    <s v="Oui"/>
    <n v="148.6784140969163"/>
    <n v="9080"/>
  </r>
  <r>
    <d v="2018-09-14T00:00:00"/>
    <s v="Paiement facture 41 Mamadou Alpha Diallo pour Transfert de crédit E-recharge pour l'équipe de bureau"/>
    <x v="2"/>
    <x v="1"/>
    <n v="800000"/>
    <x v="4"/>
    <s v="WILDCAT"/>
    <s v="18/9/GALFPC1669"/>
    <s v="Oui"/>
    <n v="88.105726872246692"/>
    <n v="9080"/>
  </r>
  <r>
    <d v="2018-09-14T00:00:00"/>
    <s v="Achat de nourtitures (10) pour les animaux"/>
    <x v="7"/>
    <x v="1"/>
    <n v="350000"/>
    <x v="4"/>
    <s v="WILDCAT"/>
    <s v="18/9/GALFPC1671"/>
    <s v="Oui"/>
    <n v="38.546255506607928"/>
    <n v="9080"/>
  </r>
  <r>
    <d v="2018-09-14T00:00:00"/>
    <s v="Transport  (10) jours Thierno Ousmane Baldé Intendant Animalier maison-bureau pour la noutiture des animaux"/>
    <x v="0"/>
    <x v="1"/>
    <n v="175000"/>
    <x v="4"/>
    <s v="WILDCAT"/>
    <s v="18/9/GALFPC1671"/>
    <s v="Oui"/>
    <n v="19.273127753303964"/>
    <n v="9080"/>
  </r>
  <r>
    <d v="2018-09-14T00:00:00"/>
    <s v="Taxi maison-bureau(AR)"/>
    <x v="0"/>
    <x v="4"/>
    <n v="11000"/>
    <x v="11"/>
    <s v="WILDCAT"/>
    <s v="18/9/GALFPC1672"/>
    <s v="Oui"/>
    <n v="1.2114537444933922"/>
    <n v="9080"/>
  </r>
  <r>
    <d v="2018-09-14T00:00:00"/>
    <s v="Transport Maison-Bureau AR"/>
    <x v="0"/>
    <x v="0"/>
    <n v="17000"/>
    <x v="5"/>
    <s v="WILDCAT"/>
    <s v="18/9/GALFPC1637"/>
    <s v="Oui"/>
    <n v="1.8722466960352422"/>
    <n v="9080"/>
  </r>
  <r>
    <d v="2018-09-14T00:00:00"/>
    <s v="Chèque  01491614  Paiement  de la RTS Août  2018"/>
    <x v="12"/>
    <x v="1"/>
    <n v="462500"/>
    <x v="12"/>
    <s v="WILDCAT"/>
    <s v="18/9/GALFPB122"/>
    <s v="Oui"/>
    <n v="50.936123348017624"/>
    <n v="9080"/>
  </r>
  <r>
    <d v="2018-09-14T00:00:00"/>
    <s v="Chèque 01491614 Frais certification  chèque paiement RTS Août  2018"/>
    <x v="13"/>
    <x v="1"/>
    <n v="56500"/>
    <x v="12"/>
    <s v="WILDCAT"/>
    <s v="18/9/GALFPB123"/>
    <s v="Oui"/>
    <n v="6.2224669603524232"/>
    <n v="9080"/>
  </r>
  <r>
    <d v="2018-09-15T00:00:00"/>
    <s v="Paiement de bonus media au journaliste de Fotten Collen, mr babara camara pour obtention de l'élement sonore de l'intervention de l'officier média sur les activités de galf et sur toute l'actualité faunique en Guinée et dans le monde"/>
    <x v="4"/>
    <x v="4"/>
    <n v="210000"/>
    <x v="11"/>
    <s v="WILDCAT"/>
    <s v="18/9/GALFPC1670"/>
    <s v="Oui"/>
    <n v="23.127753303964759"/>
    <n v="9080"/>
  </r>
  <r>
    <d v="2018-09-17T00:00:00"/>
    <s v="Achat de billet d'avion Dakar-Conakry-Dakar pour Charlotte"/>
    <x v="8"/>
    <x v="3"/>
    <n v="3220000"/>
    <x v="10"/>
    <s v="WILDCAT"/>
    <s v="18/9/GALFPC1675"/>
    <s v="Oui"/>
    <n v="354.62555066079295"/>
    <n v="9080"/>
  </r>
  <r>
    <d v="2018-09-17T00:00:00"/>
    <s v="Taxi bureau-maison"/>
    <x v="0"/>
    <x v="0"/>
    <n v="19000"/>
    <x v="0"/>
    <s v="WILDCAT"/>
    <s v="18/9/GALFPC1685"/>
    <s v="Oui"/>
    <n v="2.0925110132158591"/>
    <n v="9080"/>
  </r>
  <r>
    <d v="2018-09-17T00:00:00"/>
    <s v="Transfert de Credit areeba E20 pour enquête"/>
    <x v="2"/>
    <x v="0"/>
    <n v="10000"/>
    <x v="1"/>
    <s v="WILDCAT"/>
    <s v="18/9/GALFPC1677"/>
    <s v="Oui"/>
    <n v="1.1013215859030836"/>
    <n v="9080"/>
  </r>
  <r>
    <d v="2018-09-17T00:00:00"/>
    <s v="Transport maison- bureau"/>
    <x v="0"/>
    <x v="0"/>
    <n v="27000"/>
    <x v="1"/>
    <s v="WILDCAT"/>
    <s v="18/9/GALFPC1635"/>
    <m/>
    <n v="2.9735682819383258"/>
    <n v="9080"/>
  </r>
  <r>
    <d v="2018-09-17T00:00:00"/>
    <s v="Transport de l'inforteur sur la cible Farinta à Sabouya A/R"/>
    <x v="0"/>
    <x v="0"/>
    <n v="50000"/>
    <x v="1"/>
    <s v="WILDCAT"/>
    <s v="18/9/GALFPC1680"/>
    <s v="Oui"/>
    <n v="5.5066079295154182"/>
    <n v="9080"/>
  </r>
  <r>
    <d v="2018-09-17T00:00:00"/>
    <s v="Transpor maison-bureau, aller et retour"/>
    <x v="0"/>
    <x v="0"/>
    <n v="17000"/>
    <x v="3"/>
    <s v="WILDCAT"/>
    <s v="18/9/GALFPC1684"/>
    <s v="Oui"/>
    <n v="1.8722466960352422"/>
    <n v="9080"/>
  </r>
  <r>
    <d v="2018-09-17T00:00:00"/>
    <s v="Taxi bureau-maison"/>
    <x v="0"/>
    <x v="2"/>
    <n v="10000"/>
    <x v="6"/>
    <s v="WILDCAT"/>
    <s v="18/9/GALFPC1665"/>
    <s v="Oui"/>
    <n v="1.1013215859030836"/>
    <n v="9080"/>
  </r>
  <r>
    <d v="2018-09-17T00:00:00"/>
    <s v="Frais de fonctionnement Moné pour la semaine"/>
    <x v="0"/>
    <x v="1"/>
    <n v="175000"/>
    <x v="4"/>
    <s v="WILDCAT"/>
    <s v="18/9/GALFPC1683"/>
    <s v="Oui"/>
    <n v="19.273127753303964"/>
    <n v="9080"/>
  </r>
  <r>
    <d v="2018-09-17T00:00:00"/>
    <s v="Taxi maison-bureau(AR)"/>
    <x v="0"/>
    <x v="4"/>
    <n v="11000"/>
    <x v="11"/>
    <s v="WILDCAT"/>
    <s v="18/9/GALFPC1672"/>
    <s v="Oui"/>
    <n v="1.2114537444933922"/>
    <n v="9080"/>
  </r>
  <r>
    <d v="2018-09-17T00:00:00"/>
    <s v="Transport Bureau-kipé certification du chèque paiement de la RTS"/>
    <x v="0"/>
    <x v="0"/>
    <n v="10000"/>
    <x v="5"/>
    <s v="WILDCAT"/>
    <s v="18/9/GALFPC1674"/>
    <s v="Oui"/>
    <n v="1.1013215859030836"/>
    <n v="9080"/>
  </r>
  <r>
    <d v="2018-09-17T00:00:00"/>
    <s v="Transport Bureau-kaloum AR  pour achat billet d'Avion pour Charlotte HOUPLINE"/>
    <x v="0"/>
    <x v="0"/>
    <n v="70000"/>
    <x v="5"/>
    <s v="WILDCAT"/>
    <s v="18/9/GALFPC1676"/>
    <s v="Oui"/>
    <n v="7.7092511013215859"/>
    <n v="9080"/>
  </r>
  <r>
    <d v="2018-09-17T00:00:00"/>
    <s v="Transport Maison-Bureau AR"/>
    <x v="0"/>
    <x v="0"/>
    <n v="17000"/>
    <x v="5"/>
    <s v="WILDCAT"/>
    <s v="18/9/GALFPC1681"/>
    <s v="Oui"/>
    <n v="1.8722466960352422"/>
    <n v="9080"/>
  </r>
  <r>
    <d v="2018-09-17T00:00:00"/>
    <s v="Transport Saïdou bureau-Interpol"/>
    <x v="0"/>
    <x v="3"/>
    <n v="70000"/>
    <x v="9"/>
    <s v="WILDCAT"/>
    <s v="18/9/GALFPC1678"/>
    <s v="Oui"/>
    <n v="7.7092511013215859"/>
    <n v="9080"/>
  </r>
  <r>
    <d v="2018-09-17T00:00:00"/>
    <s v="Achat de (40) litres d'essence pour véh. Perso. Transport maison-bureau de Mr Barry"/>
    <x v="0"/>
    <x v="3"/>
    <n v="400000"/>
    <x v="9"/>
    <s v="WILDCAT"/>
    <s v="18/9/GALFPC1686"/>
    <s v="Oui"/>
    <n v="44.052863436123346"/>
    <n v="9080"/>
  </r>
  <r>
    <d v="2018-09-17T00:00:00"/>
    <s v="Frais de virement par BPMG"/>
    <x v="13"/>
    <x v="1"/>
    <n v="1700684"/>
    <x v="13"/>
    <s v="WILDCAT"/>
    <s v="18/9/GALFPB138"/>
    <s v="Oui"/>
    <n v="187.3"/>
    <n v="9080"/>
  </r>
  <r>
    <d v="2018-09-18T00:00:00"/>
    <s v="Taxi bureau-maison"/>
    <x v="0"/>
    <x v="0"/>
    <n v="19000"/>
    <x v="0"/>
    <s v="WILDCAT"/>
    <s v="18/9/GALFPC1685"/>
    <s v="Oui"/>
    <n v="2.0925110132158591"/>
    <n v="9080"/>
  </r>
  <r>
    <d v="2018-09-18T00:00:00"/>
    <s v="tranport maison-gare rotiere"/>
    <x v="0"/>
    <x v="0"/>
    <n v="10000"/>
    <x v="1"/>
    <s v="WILDCAT"/>
    <s v="18/9/GALFPC1687R29"/>
    <s v="Oui"/>
    <n v="1.1013215859030836"/>
    <n v="9080"/>
  </r>
  <r>
    <d v="2018-09-18T00:00:00"/>
    <s v="Transport Conakry-Mamou"/>
    <x v="0"/>
    <x v="0"/>
    <n v="70000"/>
    <x v="1"/>
    <s v="WILDCAT"/>
    <s v="18/9/GALFPC1687TV"/>
    <s v="Oui"/>
    <n v="7.7092511013215859"/>
    <n v="9080"/>
  </r>
  <r>
    <d v="2018-09-18T00:00:00"/>
    <s v="Ration journaliere"/>
    <x v="1"/>
    <x v="0"/>
    <n v="80000"/>
    <x v="1"/>
    <s v="WILDCAT"/>
    <s v="18/9/GALFPC1687R32"/>
    <s v="Oui"/>
    <n v="8.8105726872246688"/>
    <n v="9080"/>
  </r>
  <r>
    <d v="2018-09-18T00:00:00"/>
    <s v="Transfert arreba"/>
    <x v="2"/>
    <x v="0"/>
    <n v="20000"/>
    <x v="1"/>
    <s v="WILDCAT"/>
    <s v="18/9/GALFPC1687R33"/>
    <s v="Oui"/>
    <n v="2.2026431718061672"/>
    <n v="9080"/>
  </r>
  <r>
    <d v="2018-09-18T00:00:00"/>
    <s v="Transport gare ruotiere -maison de alseny"/>
    <x v="0"/>
    <x v="0"/>
    <n v="5000"/>
    <x v="1"/>
    <s v="WILDCAT"/>
    <s v="18/9/GALFPC1687R34"/>
    <s v="Oui"/>
    <n v="0.5506607929515418"/>
    <n v="9080"/>
  </r>
  <r>
    <d v="2018-09-18T00:00:00"/>
    <s v="Transport des 2 motos taxi pour la zone de sabouya"/>
    <x v="0"/>
    <x v="0"/>
    <n v="700000"/>
    <x v="1"/>
    <s v="WILDCAT"/>
    <s v="18/9/GALFPC1687R35"/>
    <s v="Oui"/>
    <n v="77.092511013215855"/>
    <n v="9080"/>
  </r>
  <r>
    <d v="2018-09-18T00:00:00"/>
    <s v="Ttrust building de mohamed à sabouya"/>
    <x v="3"/>
    <x v="0"/>
    <n v="200000"/>
    <x v="1"/>
    <s v="WILDCAT"/>
    <s v="18/9/GALFPC1687R37"/>
    <s v="Oui"/>
    <n v="22.026431718061673"/>
    <n v="9080"/>
  </r>
  <r>
    <d v="2018-09-18T00:00:00"/>
    <s v="Trust building de abdoulaye à sabouya"/>
    <x v="3"/>
    <x v="0"/>
    <n v="200000"/>
    <x v="1"/>
    <s v="WILDCAT"/>
    <s v="18/9/GALFPC1687R38"/>
    <s v="Oui"/>
    <n v="22.026431718061673"/>
    <n v="9080"/>
  </r>
  <r>
    <d v="2018-09-18T00:00:00"/>
    <s v="Trust building de alseny à mamou"/>
    <x v="3"/>
    <x v="0"/>
    <n v="300000"/>
    <x v="1"/>
    <s v="WILDCAT"/>
    <s v="18/9/GALFPC1687R39"/>
    <s v="Oui"/>
    <n v="33.039647577092509"/>
    <n v="9080"/>
  </r>
  <r>
    <d v="2018-09-18T00:00:00"/>
    <s v="Nourriture (trust building)"/>
    <x v="3"/>
    <x v="0"/>
    <n v="100000"/>
    <x v="1"/>
    <s v="WILDCAT"/>
    <s v="18/9/GALFPC1687R40"/>
    <s v="Oui"/>
    <n v="11.013215859030836"/>
    <n v="9080"/>
  </r>
  <r>
    <d v="2018-09-18T00:00:00"/>
    <s v="Frais d'hôtel (1) nuitée"/>
    <x v="1"/>
    <x v="0"/>
    <n v="250000"/>
    <x v="1"/>
    <s v="WILDCAT"/>
    <s v="18/9/GALFPC1687F46"/>
    <s v="Oui"/>
    <n v="27.533039647577091"/>
    <n v="9080"/>
  </r>
  <r>
    <d v="2018-09-18T00:00:00"/>
    <s v="Transport Maison-bureau A/R"/>
    <x v="0"/>
    <x v="0"/>
    <n v="25000"/>
    <x v="2"/>
    <s v="WILDCAT"/>
    <s v="18/9/GALFPC1688"/>
    <s v="Oui"/>
    <n v="2.7533039647577091"/>
    <n v="9080"/>
  </r>
  <r>
    <d v="2018-09-18T00:00:00"/>
    <s v="Transpor maison-bureau, aller et retour"/>
    <x v="0"/>
    <x v="0"/>
    <n v="17000"/>
    <x v="3"/>
    <s v="WILDCAT"/>
    <s v="18/9/GALFPC1684"/>
    <s v="Oui"/>
    <n v="1.8722466960352422"/>
    <n v="9080"/>
  </r>
  <r>
    <d v="2018-09-18T00:00:00"/>
    <s v="Taxi bureau-maison"/>
    <x v="0"/>
    <x v="2"/>
    <n v="10000"/>
    <x v="6"/>
    <s v="WILDCAT"/>
    <s v="18/9/GALFPC1665"/>
    <s v="Oui"/>
    <n v="1.1013215859030836"/>
    <n v="9080"/>
  </r>
  <r>
    <d v="2018-09-18T00:00:00"/>
    <s v="Taxi maison-bureau(AR)"/>
    <x v="0"/>
    <x v="4"/>
    <n v="11000"/>
    <x v="11"/>
    <s v="WILDCAT"/>
    <s v="18/9/GALFPC1672"/>
    <s v="Oui"/>
    <n v="1.2114537444933922"/>
    <n v="9080"/>
  </r>
  <r>
    <d v="2018-09-18T00:00:00"/>
    <s v="Taxi moto bureau-taouyah pour retrait bancaire au compte de wara"/>
    <x v="0"/>
    <x v="4"/>
    <n v="50000"/>
    <x v="11"/>
    <s v="WILDCAT"/>
    <s v="18/9/GALFPC1689"/>
    <s v="Oui"/>
    <n v="5.5066079295154182"/>
    <n v="9080"/>
  </r>
  <r>
    <d v="2018-09-18T00:00:00"/>
    <s v="Transport Maison-Bureau AR"/>
    <x v="0"/>
    <x v="0"/>
    <n v="17000"/>
    <x v="5"/>
    <s v="WILDCAT"/>
    <s v="18/9/GALFPC1681"/>
    <s v="Oui"/>
    <n v="1.8722466960352422"/>
    <n v="9080"/>
  </r>
  <r>
    <d v="2018-09-18T00:00:00"/>
    <s v="Transport Saïdou bureau-Donka pour recupération d'une clée USB"/>
    <x v="0"/>
    <x v="3"/>
    <n v="70000"/>
    <x v="9"/>
    <s v="WILDCAT"/>
    <s v="18/9/GALFPC1693"/>
    <s v="Oui"/>
    <n v="7.7092511013215859"/>
    <n v="9080"/>
  </r>
  <r>
    <d v="2018-09-19T00:00:00"/>
    <s v="Taxi bureau-maison"/>
    <x v="0"/>
    <x v="0"/>
    <n v="19000"/>
    <x v="0"/>
    <s v="WILDCAT"/>
    <s v="18/9/GALFPC1685"/>
    <s v="Oui"/>
    <n v="2.0925110132158591"/>
    <n v="9080"/>
  </r>
  <r>
    <d v="2018-09-19T00:00:00"/>
    <s v="Achat d'une clée  USB"/>
    <x v="7"/>
    <x v="1"/>
    <n v="65000"/>
    <x v="1"/>
    <s v="WILDCAT"/>
    <s v="18/9/GALFPC1687R41"/>
    <s v="Oui"/>
    <n v="7.1585903083700444"/>
    <n v="9080"/>
  </r>
  <r>
    <d v="2018-09-19T00:00:00"/>
    <s v="Tranfert des videos au cyber"/>
    <x v="2"/>
    <x v="0"/>
    <n v="10000"/>
    <x v="1"/>
    <s v="WILDCAT"/>
    <s v="18/9/GALFPC1687R42"/>
    <s v="Oui"/>
    <n v="1.1013215859030836"/>
    <n v="9080"/>
  </r>
  <r>
    <d v="2018-09-19T00:00:00"/>
    <s v="Transport aller et retour pour recupere les videos avec ALSENY"/>
    <x v="0"/>
    <x v="0"/>
    <n v="10000"/>
    <x v="1"/>
    <s v="WILDCAT"/>
    <s v="18/9/GALFPC1687R43"/>
    <s v="Oui"/>
    <n v="1.1013215859030836"/>
    <n v="9080"/>
  </r>
  <r>
    <d v="2018-09-19T00:00:00"/>
    <s v="Transport pour la rencontre de l'equipe"/>
    <x v="0"/>
    <x v="0"/>
    <n v="10000"/>
    <x v="1"/>
    <s v="WILDCAT"/>
    <s v="18/9/GALFPC1687R44"/>
    <s v="Oui"/>
    <n v="1.1013215859030836"/>
    <n v="9080"/>
  </r>
  <r>
    <d v="2018-09-19T00:00:00"/>
    <s v="Ration journaliere"/>
    <x v="1"/>
    <x v="0"/>
    <n v="80000"/>
    <x v="1"/>
    <s v="WILDCAT"/>
    <s v="18/9/GALFPC1687R45"/>
    <s v="Oui"/>
    <n v="8.8105726872246688"/>
    <n v="9080"/>
  </r>
  <r>
    <d v="2018-09-19T00:00:00"/>
    <s v="Achat d'un Power bank pour la charge de téléphone"/>
    <x v="7"/>
    <x v="0"/>
    <n v="130000"/>
    <x v="1"/>
    <s v="WILDCAT"/>
    <s v="18/9/GALFPC1687F25"/>
    <s v="Oui"/>
    <n v="14.317180616740089"/>
    <n v="9080"/>
  </r>
  <r>
    <d v="2018-09-19T00:00:00"/>
    <s v="Frais d'hôtel (1) nuitée"/>
    <x v="1"/>
    <x v="0"/>
    <n v="250000"/>
    <x v="1"/>
    <s v="WILDCAT"/>
    <s v="18/9/GALFPC1687F46"/>
    <s v="Oui"/>
    <n v="27.533039647577091"/>
    <n v="9080"/>
  </r>
  <r>
    <d v="2018-09-19T00:00:00"/>
    <s v="Transport Maison-buereau A/R"/>
    <x v="0"/>
    <x v="0"/>
    <n v="25000"/>
    <x v="2"/>
    <s v="WILDCAT"/>
    <s v="18/9/GALFPC1688"/>
    <s v="Oui"/>
    <n v="2.7533039647577091"/>
    <n v="9080"/>
  </r>
  <r>
    <d v="2018-09-19T00:00:00"/>
    <s v="Achat de credit "/>
    <x v="2"/>
    <x v="0"/>
    <n v="10000"/>
    <x v="2"/>
    <s v="WILDCAT"/>
    <s v="18/9/GALFPC1697"/>
    <s v="Oui"/>
    <n v="1.1013215859030836"/>
    <n v="9080"/>
  </r>
  <r>
    <d v="2018-09-19T00:00:00"/>
    <s v="Taxi bureau-maison"/>
    <x v="0"/>
    <x v="2"/>
    <n v="10000"/>
    <x v="6"/>
    <s v="WILDCAT"/>
    <s v="18/9/GALFPC1665"/>
    <s v="Oui"/>
    <n v="1.1013215859030836"/>
    <n v="9080"/>
  </r>
  <r>
    <d v="2018-09-19T00:00:00"/>
    <s v="Transport Moné  Dubréka-centre ville (Banque)-bureau pour dépôt de l'arbitrage"/>
    <x v="0"/>
    <x v="1"/>
    <n v="70000"/>
    <x v="4"/>
    <s v="WILDCAT"/>
    <s v="18/9/GALFPC1694"/>
    <s v="Oui"/>
    <n v="7.7092511013215859"/>
    <n v="9080"/>
  </r>
  <r>
    <d v="2018-09-19T00:00:00"/>
    <s v="Frais deplacement taxi urbain Kipé-Aéroport-Bureau  pour reception de Charlotte"/>
    <x v="0"/>
    <x v="1"/>
    <n v="50000"/>
    <x v="4"/>
    <s v="WILDCAT"/>
    <s v="18/9/GALFPC1695"/>
    <s v="Oui"/>
    <n v="5.5066079295154182"/>
    <n v="9080"/>
  </r>
  <r>
    <d v="2018-09-19T00:00:00"/>
    <s v="Frais  examens médicaux et Achat de produits pharmaceutique (Arthemeter, Cipro 500mg métronidazone, solicef inj, seringue)"/>
    <x v="12"/>
    <x v="5"/>
    <n v="521300"/>
    <x v="4"/>
    <s v="WILDCAT"/>
    <s v="18/9/GALFPC1696"/>
    <s v="Oui"/>
    <n v="57.41189427312775"/>
    <n v="9080"/>
  </r>
  <r>
    <d v="2018-09-19T00:00:00"/>
    <s v="Frais transfert/orange money de (5 000 000 GNF) à E37 "/>
    <x v="5"/>
    <x v="1"/>
    <n v="55000"/>
    <x v="4"/>
    <s v="WILDCAT"/>
    <s v="18/9/GALFPC1700"/>
    <s v="Oui"/>
    <n v="6.0572687224669606"/>
    <n v="9080"/>
  </r>
  <r>
    <d v="2018-09-19T00:00:00"/>
    <s v="Taxi maison-en ville et bureau pour non seulement payer les bonus mais aussi pour faire le retrait bancaire au compte de wara"/>
    <x v="0"/>
    <x v="4"/>
    <n v="70000"/>
    <x v="11"/>
    <s v="WILDCAT"/>
    <s v="18/9/GALFPC1690"/>
    <s v="Oui"/>
    <n v="7.7092511013215859"/>
    <n v="9080"/>
  </r>
  <r>
    <d v="2018-09-19T00:00:00"/>
    <s v="Paiement de bonus media au www,soleilfmguinee,net cas chimpanzé de lola "/>
    <x v="4"/>
    <x v="4"/>
    <n v="100000"/>
    <x v="11"/>
    <s v="WILDCAT"/>
    <s v="18/9/GALFPC1679R13"/>
    <s v="Oui"/>
    <n v="11.013215859030836"/>
    <n v="9080"/>
  </r>
  <r>
    <d v="2018-09-19T00:00:00"/>
    <s v="Paiement de bonus media au www,guineezenith,com  cas chimpanzé de lola "/>
    <x v="4"/>
    <x v="4"/>
    <n v="100000"/>
    <x v="11"/>
    <s v="WILDCAT"/>
    <s v="18/9/GALFPC1679R12"/>
    <s v="Oui"/>
    <n v="11.013215859030836"/>
    <n v="9080"/>
  </r>
  <r>
    <d v="2018-09-19T00:00:00"/>
    <s v="Paiement de bonus media au www,ledeclic,info  cas chimpanzé de lola "/>
    <x v="4"/>
    <x v="4"/>
    <n v="100000"/>
    <x v="11"/>
    <s v="WILDCAT"/>
    <s v="18/9/GALFPC1679R11"/>
    <s v="Oui"/>
    <n v="11.013215859030836"/>
    <n v="9080"/>
  </r>
  <r>
    <d v="2018-09-19T00:00:00"/>
    <s v="Paiement de bonus media au www,guineematin,com cas chimpanzé de lola "/>
    <x v="4"/>
    <x v="4"/>
    <n v="100000"/>
    <x v="11"/>
    <s v="WILDCAT"/>
    <s v="18/9/GALFPC1679R10"/>
    <s v="Oui"/>
    <n v="11.013215859030836"/>
    <n v="9080"/>
  </r>
  <r>
    <d v="2018-09-19T00:00:00"/>
    <s v="Paiement de bonus media au www,guineechrono,com  cas chimpanzé de lola "/>
    <x v="4"/>
    <x v="4"/>
    <n v="100000"/>
    <x v="11"/>
    <s v="WILDCAT"/>
    <s v="18/9/GALFPC1679R09"/>
    <s v="Oui"/>
    <n v="11.013215859030836"/>
    <n v="9080"/>
  </r>
  <r>
    <d v="2018-09-19T00:00:00"/>
    <s v="Paiement de bonus media au www,leprojecteurguinee,com  cas chimpanzé de lola "/>
    <x v="4"/>
    <x v="4"/>
    <n v="100000"/>
    <x v="11"/>
    <s v="WILDCAT"/>
    <s v="18/9/GALFPC1679R07"/>
    <s v="Oui"/>
    <n v="11.013215859030836"/>
    <n v="9080"/>
  </r>
  <r>
    <d v="2018-09-19T00:00:00"/>
    <s v="Paiement de bonus media au www,visionguinee,info  cas chimpanzé de lola "/>
    <x v="4"/>
    <x v="4"/>
    <n v="100000"/>
    <x v="11"/>
    <s v="WILDCAT"/>
    <s v="18/9/GALFPC1679R05"/>
    <s v="Oui"/>
    <n v="11.013215859030836"/>
    <n v="9080"/>
  </r>
  <r>
    <d v="2018-09-19T00:00:00"/>
    <s v="Ration Journalière à colonel Sow"/>
    <x v="1"/>
    <x v="6"/>
    <n v="160000"/>
    <x v="5"/>
    <s v="WILDCAT"/>
    <s v="18/9/GALFPC1691R02"/>
    <s v="Oui"/>
    <n v="17.621145374449338"/>
    <n v="9080"/>
  </r>
  <r>
    <d v="2018-09-19T00:00:00"/>
    <s v="Ration Journalière à Sessou"/>
    <x v="1"/>
    <x v="6"/>
    <n v="160000"/>
    <x v="5"/>
    <s v="WILDCAT"/>
    <s v="18/9/GALFPC1691R03"/>
    <s v="Oui"/>
    <n v="17.621145374449338"/>
    <n v="9080"/>
  </r>
  <r>
    <d v="2018-09-19T00:00:00"/>
    <s v="Ration Journalière à E40"/>
    <x v="1"/>
    <x v="6"/>
    <n v="160000"/>
    <x v="5"/>
    <s v="WILDCAT"/>
    <s v="18/9/GALFPC1691R04"/>
    <s v="Oui"/>
    <n v="17.621145374449338"/>
    <n v="9080"/>
  </r>
  <r>
    <d v="2018-09-19T00:00:00"/>
    <s v="Ration Journalière à E37"/>
    <x v="1"/>
    <x v="6"/>
    <n v="160000"/>
    <x v="5"/>
    <s v="WILDCAT"/>
    <s v="18/9/GALFPC1691R05"/>
    <s v="Oui"/>
    <n v="17.621145374449338"/>
    <n v="9080"/>
  </r>
  <r>
    <d v="2018-09-19T00:00:00"/>
    <s v="Transport  E40 AR Mamou-Sabouya "/>
    <x v="0"/>
    <x v="6"/>
    <n v="350000"/>
    <x v="5"/>
    <s v="WILDCAT"/>
    <s v="18/9/GALFPC1691R06"/>
    <s v="Oui"/>
    <n v="38.546255506607928"/>
    <n v="9080"/>
  </r>
  <r>
    <d v="2018-09-19T00:00:00"/>
    <s v="Facture n° 874 Frais d'Hôtel (3) nuitées"/>
    <x v="1"/>
    <x v="6"/>
    <n v="750000"/>
    <x v="5"/>
    <s v="WILDCAT"/>
    <s v="18/9/GALFPC1691F874"/>
    <s v="Oui"/>
    <n v="82.59911894273128"/>
    <n v="9080"/>
  </r>
  <r>
    <d v="2018-09-19T00:00:00"/>
    <s v="Facture n° 875  Frais d'Hôtel (1) nuitée"/>
    <x v="1"/>
    <x v="6"/>
    <n v="300000"/>
    <x v="5"/>
    <s v="WILDCAT"/>
    <s v="18/9/GALFPC1691F875"/>
    <s v="Oui"/>
    <n v="33.039647577092509"/>
    <n v="9080"/>
  </r>
  <r>
    <d v="2018-09-19T00:00:00"/>
    <s v="Facture 26 Thierno Abdoulaye Achat de trois Power Bank "/>
    <x v="7"/>
    <x v="1"/>
    <n v="390000"/>
    <x v="5"/>
    <s v="WILDCAT"/>
    <s v="18/9/GALFPC1699F26"/>
    <s v="Oui"/>
    <n v="42.951541850220266"/>
    <n v="9080"/>
  </r>
  <r>
    <d v="2018-09-19T00:00:00"/>
    <s v="Carburant pour le second véhicule pour aller à Sabouya"/>
    <x v="0"/>
    <x v="6"/>
    <n v="300000"/>
    <x v="5"/>
    <s v="WILDCAT"/>
    <s v="18/9/GALFPC1699TC"/>
    <s v="Oui"/>
    <n v="33.039647577092509"/>
    <n v="9080"/>
  </r>
  <r>
    <d v="2018-09-20T00:00:00"/>
    <s v="Paiement Food allowance pour (7) jours"/>
    <x v="1"/>
    <x v="3"/>
    <n v="840000"/>
    <x v="10"/>
    <s v="WILDCAT"/>
    <s v="18/9/GALFPC1701"/>
    <s v="Oui"/>
    <n v="92.511013215859037"/>
    <n v="9080"/>
  </r>
  <r>
    <d v="2018-09-20T00:00:00"/>
    <s v="Frais transport pour l'expédition de jugement, cas peau de panthère Kankan"/>
    <x v="0"/>
    <x v="2"/>
    <n v="50000"/>
    <x v="7"/>
    <s v="WILDCAT"/>
    <s v="18/9/GALFPC1702"/>
    <s v="Oui"/>
    <n v="5.5066079295154182"/>
    <n v="9080"/>
  </r>
  <r>
    <d v="2018-09-20T00:00:00"/>
    <s v="Transport maison-centre ville (Port Boulbinet) pour les Îles de los"/>
    <x v="0"/>
    <x v="0"/>
    <n v="15000"/>
    <x v="0"/>
    <s v="WILDCAT"/>
    <s v="18/9/GALFPC1698R34-35"/>
    <s v="Oui"/>
    <n v="1.6519823788546255"/>
    <n v="9080"/>
  </r>
  <r>
    <d v="2018-09-20T00:00:00"/>
    <s v="Frais de déplacement d'une pirogue pour enquête à Room (Îles de los)"/>
    <x v="0"/>
    <x v="0"/>
    <n v="400000"/>
    <x v="0"/>
    <s v="WILDCAT"/>
    <s v="18/9/GALFPC1698R36"/>
    <s v="Oui"/>
    <n v="44.052863436123346"/>
    <n v="9080"/>
  </r>
  <r>
    <d v="2018-09-20T00:00:00"/>
    <s v="Ration journaliére pour enquête dans les Îles de Los (Room)"/>
    <x v="1"/>
    <x v="0"/>
    <n v="100000"/>
    <x v="0"/>
    <s v="WILDCAT"/>
    <s v="18/9/GALFPC1698R37"/>
    <s v="Oui"/>
    <n v="11.013215859030836"/>
    <n v="9080"/>
  </r>
  <r>
    <d v="2018-09-20T00:00:00"/>
    <s v="Transport Boulbinet-maison"/>
    <x v="0"/>
    <x v="0"/>
    <n v="25000"/>
    <x v="0"/>
    <s v="WILDCAT"/>
    <s v="18/9/GALFPC1698R38"/>
    <s v="Oui"/>
    <n v="2.7533039647577091"/>
    <n v="9080"/>
  </r>
  <r>
    <d v="2018-09-20T00:00:00"/>
    <s v="Ration journaliere"/>
    <x v="1"/>
    <x v="0"/>
    <n v="80000"/>
    <x v="1"/>
    <s v="WILDCAT"/>
    <s v="18/9/GALFPC1687R47"/>
    <s v="Oui"/>
    <n v="8.8105726872246688"/>
    <n v="9080"/>
  </r>
  <r>
    <d v="2018-09-20T00:00:00"/>
    <s v="Transport hotel - centre ville pour la rencontre de l'equipe"/>
    <x v="0"/>
    <x v="0"/>
    <n v="10000"/>
    <x v="1"/>
    <s v="WILDCAT"/>
    <s v="18/9/GALFPC1687R46"/>
    <s v="Oui"/>
    <n v="1.1013215859030836"/>
    <n v="9080"/>
  </r>
  <r>
    <d v="2018-09-20T00:00:00"/>
    <s v="Frais d'hôtel (1) nuitée"/>
    <x v="1"/>
    <x v="0"/>
    <n v="250000"/>
    <x v="1"/>
    <s v="WILDCAT"/>
    <s v="18/9/GALFPC1687F49"/>
    <s v="Oui"/>
    <n v="27.533039647577091"/>
    <n v="9080"/>
  </r>
  <r>
    <d v="2018-09-20T00:00:00"/>
    <s v="Transport Maison-bureau A/R"/>
    <x v="0"/>
    <x v="0"/>
    <n v="25000"/>
    <x v="2"/>
    <s v="WILDCAT"/>
    <s v="18/9/GALFPC1688"/>
    <s v="Oui"/>
    <n v="2.7533039647577091"/>
    <n v="9080"/>
  </r>
  <r>
    <d v="2018-09-20T00:00:00"/>
    <s v="Achat  de telephone pour enquête"/>
    <x v="2"/>
    <x v="0"/>
    <n v="180000"/>
    <x v="2"/>
    <s v="WILDCAT"/>
    <s v="18/9/GALFPC1704"/>
    <s v="Oui"/>
    <n v="19.823788546255507"/>
    <n v="9080"/>
  </r>
  <r>
    <d v="2018-09-20T00:00:00"/>
    <s v="Transport achet telephone"/>
    <x v="0"/>
    <x v="0"/>
    <n v="7000"/>
    <x v="2"/>
    <s v="WILDCAT"/>
    <s v="18/9/GALFPC1705"/>
    <s v="Oui"/>
    <n v="0.77092511013215859"/>
    <n v="9080"/>
  </r>
  <r>
    <d v="2018-09-20T00:00:00"/>
    <s v="Frais taxi moto  bureau-Banque A/R pour retrait appro caisse"/>
    <x v="0"/>
    <x v="1"/>
    <n v="50000"/>
    <x v="4"/>
    <s v="WILDCAT"/>
    <s v="18/9/GALFPC1706"/>
    <s v="Oui"/>
    <n v="5.5066079295154182"/>
    <n v="9080"/>
  </r>
  <r>
    <d v="2018-09-20T00:00:00"/>
    <s v="Achat de (15) paquets d'eau coyah pour le bureau"/>
    <x v="12"/>
    <x v="5"/>
    <n v="105000"/>
    <x v="4"/>
    <s v="WILDCAT"/>
    <s v="18/9/GALFPC1708"/>
    <s v="Oui"/>
    <n v="11.56387665198238"/>
    <n v="9080"/>
  </r>
  <r>
    <d v="2018-09-20T00:00:00"/>
    <s v="Frais de transfert/orange money de (700 000 gnf) à E19"/>
    <x v="5"/>
    <x v="1"/>
    <n v="20000"/>
    <x v="4"/>
    <s v="WILDCAT"/>
    <s v="18/9/GALFPC1712"/>
    <s v="Oui"/>
    <n v="2.2026431718061672"/>
    <n v="9080"/>
  </r>
  <r>
    <d v="2018-09-20T00:00:00"/>
    <s v="Carburant pour le second véhicule pour aller à Sabouya"/>
    <x v="0"/>
    <x v="6"/>
    <n v="300000"/>
    <x v="5"/>
    <s v="WILDCAT"/>
    <s v="18/9/GALFPC1699TC"/>
    <s v="Oui"/>
    <n v="33.039647577092509"/>
    <n v="9080"/>
  </r>
  <r>
    <d v="2018-09-20T00:00:00"/>
    <s v="Bonus Agent Ibrahim Sylla"/>
    <x v="4"/>
    <x v="6"/>
    <n v="400000"/>
    <x v="5"/>
    <s v="WILDCAT"/>
    <s v="18/9/GALFPC1699R07"/>
    <s v="Oui"/>
    <n v="44.052863436123346"/>
    <n v="9080"/>
  </r>
  <r>
    <d v="2018-09-20T00:00:00"/>
    <s v="Bonus Agent Patrice Béavogui"/>
    <x v="4"/>
    <x v="6"/>
    <n v="400000"/>
    <x v="5"/>
    <s v="WILDCAT"/>
    <s v="18/9/GALFPC1699R08"/>
    <s v="Oui"/>
    <n v="44.052863436123346"/>
    <n v="9080"/>
  </r>
  <r>
    <d v="2018-09-20T00:00:00"/>
    <s v="Bonus Agent Hassane Camara"/>
    <x v="4"/>
    <x v="6"/>
    <n v="400000"/>
    <x v="5"/>
    <s v="WILDCAT"/>
    <s v="18/9/GALFPC1699R09"/>
    <s v="Oui"/>
    <n v="44.052863436123346"/>
    <n v="9080"/>
  </r>
  <r>
    <d v="2018-09-20T00:00:00"/>
    <s v="Bonus Agent Ali Pléguemou"/>
    <x v="4"/>
    <x v="6"/>
    <n v="400000"/>
    <x v="5"/>
    <s v="WILDCAT"/>
    <s v="18/9/GALFPC1699R10"/>
    <s v="Oui"/>
    <n v="44.052863436123346"/>
    <n v="9080"/>
  </r>
  <r>
    <d v="2018-09-20T00:00:00"/>
    <s v="Bonus Agent Koffa Camara"/>
    <x v="4"/>
    <x v="6"/>
    <n v="400000"/>
    <x v="5"/>
    <s v="WILDCAT"/>
    <s v="18/9/GALFPC1699R11"/>
    <s v="Oui"/>
    <n v="44.052863436123346"/>
    <n v="9080"/>
  </r>
  <r>
    <d v="2018-09-20T00:00:00"/>
    <s v="Transport AR de l'hôtel-africa relai-Africa puis au bac 16 AR"/>
    <x v="0"/>
    <x v="6"/>
    <n v="60000"/>
    <x v="5"/>
    <s v="WILDCAT"/>
    <s v="18/9/GALFPC1699R13"/>
    <s v="Oui"/>
    <n v="6.607929515418502"/>
    <n v="9080"/>
  </r>
  <r>
    <d v="2018-09-20T00:00:00"/>
    <s v="Achat Nourriture pour les Agents Sardine, pains et sachet d'eau (Paquet)"/>
    <x v="3"/>
    <x v="6"/>
    <n v="92000"/>
    <x v="5"/>
    <s v="WILDCAT"/>
    <s v="18/9/GALFPC1699R24"/>
    <s v="Oui"/>
    <n v="10.13215859030837"/>
    <n v="9080"/>
  </r>
  <r>
    <d v="2018-09-20T00:00:00"/>
    <s v="Transport Hôtel le relais-Cyber-Hôtel pour imprimer un document et le deposer à E20"/>
    <x v="0"/>
    <x v="6"/>
    <n v="20000"/>
    <x v="5"/>
    <s v="WILDCAT"/>
    <s v="18/9/GALFPC1699R27"/>
    <s v="Oui"/>
    <n v="2.2026431718061672"/>
    <n v="9080"/>
  </r>
  <r>
    <d v="2018-09-20T00:00:00"/>
    <s v="Achat de (20) l d'essence pour les différentes courses (bureau-Eaux et Forêts-Interpol)  pour la préparation de l'opération à Room (Îles de Los)"/>
    <x v="0"/>
    <x v="3"/>
    <n v="200000"/>
    <x v="9"/>
    <s v="WILDCAT"/>
    <s v="18/9/GALFPC1703"/>
    <s v="Oui"/>
    <n v="22.026431718061673"/>
    <n v="9080"/>
  </r>
  <r>
    <d v="2018-09-20T00:00:00"/>
    <s v="Achat de pièces pour le véh. Perso. Du Coordonnateur"/>
    <x v="0"/>
    <x v="3"/>
    <n v="2280000"/>
    <x v="9"/>
    <s v="WILDCAT"/>
    <s v="18/9/GALFPC1709F00278, F02"/>
    <s v="Oui"/>
    <n v="251.10132158590309"/>
    <n v="9080"/>
  </r>
  <r>
    <d v="2018-09-21T00:00:00"/>
    <s v="Frais deplacement A/R de Charlotte bureau-UE-Interpol-petit bateau"/>
    <x v="0"/>
    <x v="2"/>
    <n v="140000"/>
    <x v="7"/>
    <s v="WILDCAT"/>
    <s v="18/9/GALFPC1710R19"/>
    <s v="Oui"/>
    <n v="15.418502202643172"/>
    <n v="9080"/>
  </r>
  <r>
    <d v="2018-09-21T00:00:00"/>
    <s v="Achat de nourriture pour l'équipe de l'opération dans les Îles de Los"/>
    <x v="1"/>
    <x v="6"/>
    <n v="79000"/>
    <x v="7"/>
    <s v="WILDCAT"/>
    <s v="18/9/GALFPC1710R08"/>
    <s v="Oui"/>
    <n v="8.7004405286343616"/>
    <n v="9080"/>
  </r>
  <r>
    <d v="2018-09-21T00:00:00"/>
    <s v="Transport inter-urbain de Saïdou Barry pour la préparation de l'opération dans les Îles de Los"/>
    <x v="0"/>
    <x v="6"/>
    <n v="500000"/>
    <x v="7"/>
    <s v="WILDCAT"/>
    <s v="18/9/GALFPC1710R02,07"/>
    <s v="Oui"/>
    <n v="55.066079295154182"/>
    <n v="9080"/>
  </r>
  <r>
    <d v="2018-09-21T00:00:00"/>
    <s v="Transport Interpol-TPI/Kaloum"/>
    <x v="0"/>
    <x v="6"/>
    <n v="10000"/>
    <x v="7"/>
    <s v="WILDCAT"/>
    <s v="18/9/GALFPC1710R06"/>
    <s v="Oui"/>
    <n v="1.1013215859030836"/>
    <n v="9080"/>
  </r>
  <r>
    <d v="2018-09-21T00:00:00"/>
    <s v="Transport Bureau-Interpol A/R"/>
    <x v="0"/>
    <x v="6"/>
    <n v="70000"/>
    <x v="7"/>
    <s v="WILDCAT"/>
    <s v="18/9/GALFPC1710R05"/>
    <s v="Oui"/>
    <n v="7.7092511013215859"/>
    <n v="9080"/>
  </r>
  <r>
    <d v="2018-09-21T00:00:00"/>
    <s v="Transport bureau-petit bateau pour paiement frais location bateau"/>
    <x v="0"/>
    <x v="6"/>
    <n v="70000"/>
    <x v="7"/>
    <s v="WILDCAT"/>
    <s v="18/9/GALFPC1710R04"/>
    <s v="Oui"/>
    <n v="7.7092511013215859"/>
    <n v="9080"/>
  </r>
  <r>
    <d v="2018-09-21T00:00:00"/>
    <s v="taxi maison coronthie"/>
    <x v="0"/>
    <x v="0"/>
    <n v="10000"/>
    <x v="0"/>
    <s v="WILDCAT"/>
    <s v="18/9/GALFPC1711R39"/>
    <s v="Oui"/>
    <n v="1.1013215859030836"/>
    <n v="9080"/>
  </r>
  <r>
    <d v="2018-09-21T00:00:00"/>
    <s v="taxi moto coronthie boulbinet"/>
    <x v="0"/>
    <x v="0"/>
    <n v="5000"/>
    <x v="0"/>
    <s v="WILDCAT"/>
    <s v="18/9/GALFPC1711R40"/>
    <s v="Oui"/>
    <n v="0.5506607929515418"/>
    <n v="9080"/>
  </r>
  <r>
    <d v="2018-09-21T00:00:00"/>
    <s v="déplacement d'une pirogue pour aller contrôlé les mouvements de Carlos"/>
    <x v="0"/>
    <x v="0"/>
    <n v="400000"/>
    <x v="0"/>
    <s v="WILDCAT"/>
    <s v="18/9/GALFPC1711R41"/>
    <s v="Oui"/>
    <n v="44.052863436123346"/>
    <n v="9080"/>
  </r>
  <r>
    <d v="2018-09-21T00:00:00"/>
    <s v="Achat de nourriture de petits déjeuner, déjeuner et dîner pendant une nuit à Romm (Îles de Los) pour enquête"/>
    <x v="0"/>
    <x v="0"/>
    <n v="280000"/>
    <x v="0"/>
    <s v="WILDCAT"/>
    <s v="18/9/GALFPC1711R42,43"/>
    <s v="Oui"/>
    <n v="30.837004405286343"/>
    <n v="9080"/>
  </r>
  <r>
    <d v="2018-09-21T00:00:00"/>
    <s v="Ration journaliere"/>
    <x v="1"/>
    <x v="0"/>
    <n v="80000"/>
    <x v="1"/>
    <s v="WILDCAT"/>
    <s v="18/9/GALFPC1687R01"/>
    <s v="Oui"/>
    <n v="8.8105726872246688"/>
    <n v="9080"/>
  </r>
  <r>
    <d v="2018-09-21T00:00:00"/>
    <s v="Trasport hotel- gare routiere"/>
    <x v="0"/>
    <x v="0"/>
    <n v="5000"/>
    <x v="1"/>
    <s v="WILDCAT"/>
    <s v="18/9/GALFPC1687R49"/>
    <s v="Oui"/>
    <n v="0.5506607929515418"/>
    <n v="9080"/>
  </r>
  <r>
    <d v="2018-09-21T00:00:00"/>
    <s v="Transport mamou- conakry"/>
    <x v="0"/>
    <x v="0"/>
    <n v="70000"/>
    <x v="1"/>
    <s v="WILDCAT"/>
    <s v="18/9/GALFPC1687TV"/>
    <s v="Oui"/>
    <n v="7.7092511013215859"/>
    <n v="9080"/>
  </r>
  <r>
    <d v="2018-09-21T00:00:00"/>
    <s v="Tranport gare routiere- maison"/>
    <x v="0"/>
    <x v="0"/>
    <n v="10000"/>
    <x v="1"/>
    <s v="WILDCAT"/>
    <s v="18/9/GALFPC1687R02"/>
    <s v="Oui"/>
    <n v="1.1013215859030836"/>
    <n v="9080"/>
  </r>
  <r>
    <d v="2018-09-21T00:00:00"/>
    <s v="Transport Maison-bureau A/R"/>
    <x v="0"/>
    <x v="0"/>
    <n v="25000"/>
    <x v="2"/>
    <s v="WILDCAT"/>
    <s v="18/9/GALFPC1688"/>
    <s v="Oui"/>
    <n v="2.7533039647577091"/>
    <n v="9080"/>
  </r>
  <r>
    <d v="2018-09-21T00:00:00"/>
    <s v="Transport bureau-kipé"/>
    <x v="0"/>
    <x v="0"/>
    <n v="10000"/>
    <x v="2"/>
    <s v="WILDCAT"/>
    <s v="18/9/GALFPC1715"/>
    <s v="Oui"/>
    <n v="1.1013215859030836"/>
    <n v="9080"/>
  </r>
  <r>
    <d v="2018-09-21T00:00:00"/>
    <s v="Facture n°004/18  frais de traitement des dossier du personnel"/>
    <x v="6"/>
    <x v="1"/>
    <n v="1300000"/>
    <x v="4"/>
    <s v="WILDCAT"/>
    <s v="18/9/GALFPC1713"/>
    <s v="Oui"/>
    <n v="143.17180616740089"/>
    <n v="9080"/>
  </r>
  <r>
    <d v="2018-09-21T00:00:00"/>
    <s v="Frais Transfert/orange money de (1 000 000 GNF) à E37 en opération à Mamou"/>
    <x v="5"/>
    <x v="1"/>
    <n v="40000"/>
    <x v="4"/>
    <s v="WILDCAT"/>
    <s v="18/9/GALFPC1716"/>
    <s v="Oui"/>
    <n v="4.4052863436123344"/>
    <n v="9080"/>
  </r>
  <r>
    <d v="2018-09-21T00:00:00"/>
    <s v="Frais de transfert/orange money de (600 000 gnf) à E19"/>
    <x v="5"/>
    <x v="1"/>
    <n v="20000"/>
    <x v="4"/>
    <s v="WILDCAT"/>
    <s v="18/9/GALFPC1718"/>
    <s v="Oui"/>
    <n v="2.2026431718061672"/>
    <n v="9080"/>
  </r>
  <r>
    <d v="2018-09-21T00:00:00"/>
    <s v="Achat sacs pour mettre les trophées"/>
    <x v="7"/>
    <x v="1"/>
    <n v="15000"/>
    <x v="5"/>
    <s v="WILDCAT"/>
    <s v="18/9/GALFPC1699R26"/>
    <s v="Oui"/>
    <n v="1.6519823788546255"/>
    <n v="9080"/>
  </r>
  <r>
    <d v="2018-09-21T00:00:00"/>
    <s v="Frais d'Hôtel (3) nuitées"/>
    <x v="1"/>
    <x v="6"/>
    <n v="750000"/>
    <x v="5"/>
    <s v="WILDCAT"/>
    <s v="18/9/GALFPC1699F13"/>
    <s v="Oui"/>
    <n v="82.59911894273128"/>
    <n v="9080"/>
  </r>
  <r>
    <d v="2018-09-21T00:00:00"/>
    <s v="Frais d'Hôtel (1) nuitée"/>
    <x v="1"/>
    <x v="6"/>
    <n v="250000"/>
    <x v="5"/>
    <s v="WILDCAT"/>
    <s v="18/9/GALFPC1699F14"/>
    <s v="Oui"/>
    <n v="27.533039647577091"/>
    <n v="9080"/>
  </r>
  <r>
    <d v="2018-09-21T00:00:00"/>
    <s v="Ration Journalière à E37"/>
    <x v="1"/>
    <x v="6"/>
    <n v="80000"/>
    <x v="5"/>
    <s v="WILDCAT"/>
    <s v="18/9/GALFPC1699R14"/>
    <s v="Oui"/>
    <n v="8.8105726872246688"/>
    <n v="9080"/>
  </r>
  <r>
    <d v="2018-09-21T00:00:00"/>
    <s v="Ration Journalière à E40"/>
    <x v="1"/>
    <x v="6"/>
    <n v="80000"/>
    <x v="5"/>
    <s v="WILDCAT"/>
    <s v="18/9/GALFPC1699R15"/>
    <s v="Oui"/>
    <n v="8.8105726872246688"/>
    <n v="9080"/>
  </r>
  <r>
    <d v="2018-09-21T00:00:00"/>
    <s v="Ration Journalière au Colonel Sow"/>
    <x v="1"/>
    <x v="6"/>
    <n v="80000"/>
    <x v="5"/>
    <s v="WILDCAT"/>
    <s v="18/9/GALFPC1699R16"/>
    <s v="Oui"/>
    <n v="8.8105726872246688"/>
    <n v="9080"/>
  </r>
  <r>
    <d v="2018-09-21T00:00:00"/>
    <s v="Ration Journalière à Sessou"/>
    <x v="1"/>
    <x v="6"/>
    <n v="80000"/>
    <x v="5"/>
    <s v="WILDCAT"/>
    <s v="18/9/GALFPC1699R17"/>
    <s v="Oui"/>
    <n v="8.8105726872246688"/>
    <n v="9080"/>
  </r>
  <r>
    <d v="2018-09-21T00:00:00"/>
    <s v="Transport Hôtel africa- à la Gendarmerie"/>
    <x v="14"/>
    <x v="6"/>
    <n v="5000"/>
    <x v="5"/>
    <s v="WILDCAT"/>
    <s v="18/9/GALFPC1699R28"/>
    <s v="Oui"/>
    <n v="0.5506607929515418"/>
    <n v="9080"/>
  </r>
  <r>
    <d v="2018-09-21T00:00:00"/>
    <s v="Impression du questionnaire du PV"/>
    <x v="7"/>
    <x v="1"/>
    <n v="10000"/>
    <x v="5"/>
    <s v="WILDCAT"/>
    <s v="18/9/GALFPC1699R18"/>
    <s v="Oui"/>
    <n v="1.1013215859030836"/>
    <n v="9080"/>
  </r>
  <r>
    <d v="2018-09-21T00:00:00"/>
    <s v="Frais d'impression et photocopie du PV-Connexion et le prix d'une chemise pour les documents."/>
    <x v="7"/>
    <x v="6"/>
    <n v="97500"/>
    <x v="5"/>
    <s v="WILDCAT"/>
    <s v="18/9/GALFPC1699R19"/>
    <s v="Oui"/>
    <n v="10.737885462555067"/>
    <n v="9080"/>
  </r>
  <r>
    <d v="2018-09-21T00:00:00"/>
    <s v="Bonus comandant Kolié Charles"/>
    <x v="4"/>
    <x v="6"/>
    <n v="500000"/>
    <x v="5"/>
    <s v="WILDCAT"/>
    <s v="18/9/GALFPC1699R21"/>
    <s v="Oui"/>
    <n v="55.066079295154182"/>
    <n v="9080"/>
  </r>
  <r>
    <d v="2018-09-21T00:00:00"/>
    <s v="Bonus de Colonel Sow"/>
    <x v="4"/>
    <x v="6"/>
    <n v="800000"/>
    <x v="5"/>
    <s v="WILDCAT"/>
    <s v="18/9/GALFPC1714R22"/>
    <s v="Oui"/>
    <n v="88.105726872246692"/>
    <n v="9080"/>
  </r>
  <r>
    <d v="2018-09-21T00:00:00"/>
    <s v="Achat de nourriture pour le tranficant"/>
    <x v="15"/>
    <x v="6"/>
    <n v="20000"/>
    <x v="5"/>
    <s v="WILDCAT"/>
    <s v="18/9/GALFPC1714R25"/>
    <s v="Oui"/>
    <n v="2.2026431718061672"/>
    <n v="9080"/>
  </r>
  <r>
    <d v="2018-09-21T00:00:00"/>
    <s v="Frais d'envoi mamdat d'amner (cas Carlos)"/>
    <x v="6"/>
    <x v="1"/>
    <n v="10000"/>
    <x v="5"/>
    <s v="WILDCAT"/>
    <s v="18/9/GALFPC1714R10"/>
    <s v="Oui"/>
    <n v="1.1013215859030836"/>
    <n v="9080"/>
  </r>
  <r>
    <d v="2018-09-21T00:00:00"/>
    <s v="Frais taxi TPI-hôtel de Sessou"/>
    <x v="0"/>
    <x v="6"/>
    <n v="10000"/>
    <x v="5"/>
    <s v="WILDCAT"/>
    <s v="18/9/GALFPC1714R21"/>
    <s v="Oui"/>
    <n v="1.1013215859030836"/>
    <n v="9080"/>
  </r>
  <r>
    <d v="2018-09-21T00:00:00"/>
    <s v="Achat carburant du véhicule de la Mission de Mamou"/>
    <x v="0"/>
    <x v="6"/>
    <n v="400000"/>
    <x v="5"/>
    <s v="WILDCAT"/>
    <s v="18/9/GALFPC1714R46"/>
    <s v="Oui"/>
    <n v="44.052863436123346"/>
    <n v="9080"/>
  </r>
  <r>
    <d v="2018-09-22T00:00:00"/>
    <s v="Achat d'un téléphone Samsung J3 + Power Bank pour Mr BARRY"/>
    <x v="10"/>
    <x v="1"/>
    <n v="1500000"/>
    <x v="7"/>
    <s v="WILDCAT"/>
    <s v="18/9/GALFPC1723"/>
    <s v="Oui"/>
    <n v="165.19823788546256"/>
    <n v="9080"/>
  </r>
  <r>
    <d v="2018-09-22T00:00:00"/>
    <s v="Frais de loation d'un bateau A/R pour une opération à Room (dans les Îles de Los)"/>
    <x v="0"/>
    <x v="6"/>
    <n v="1700000"/>
    <x v="7"/>
    <s v="WILDCAT"/>
    <s v="18/9/GALFPC1710R01,09"/>
    <s v="Oui"/>
    <n v="187.22466960352423"/>
    <n v="9080"/>
  </r>
  <r>
    <d v="2018-09-22T00:00:00"/>
    <s v="Frais voiture bureau-Interpol A/R"/>
    <x v="0"/>
    <x v="6"/>
    <n v="150000"/>
    <x v="7"/>
    <s v="WILDCAT"/>
    <s v="18/9/GALFPC1710R14"/>
    <s v="Oui"/>
    <n v="16.519823788546255"/>
    <n v="9080"/>
  </r>
  <r>
    <d v="2018-09-22T00:00:00"/>
    <s v="Paiement Bonus des cadres et Agents de l'Interpol pour l'opération ddans les Îles de Los (Room)"/>
    <x v="4"/>
    <x v="6"/>
    <n v="1800000"/>
    <x v="7"/>
    <s v="WILDCAT"/>
    <s v="18/9/GALFPC1710R10,11,12 et13"/>
    <s v="Oui"/>
    <n v="198.23788546255506"/>
    <n v="9080"/>
  </r>
  <r>
    <d v="2018-09-22T00:00:00"/>
    <s v="Frais d'hôtel dans les Îles de Los"/>
    <x v="1"/>
    <x v="0"/>
    <n v="350000"/>
    <x v="0"/>
    <s v="WILDCAT"/>
    <s v="18/9/GALFPC1718R44"/>
    <s v="Oui"/>
    <n v="38.546255506607928"/>
    <n v="9080"/>
  </r>
  <r>
    <d v="2018-09-22T00:00:00"/>
    <s v="Frais de déplacement d'une pirogue de Room (îles de Los)  à conakry"/>
    <x v="0"/>
    <x v="0"/>
    <n v="300000"/>
    <x v="0"/>
    <s v="WILDCAT"/>
    <s v="18/9/GALFPC1718R45"/>
    <s v="Oui"/>
    <n v="33.039647577092509"/>
    <n v="9080"/>
  </r>
  <r>
    <d v="2018-09-22T00:00:00"/>
    <s v="Taxi moto boulbinet-maison"/>
    <x v="0"/>
    <x v="0"/>
    <n v="15000"/>
    <x v="0"/>
    <s v="WILDCAT"/>
    <s v="18/9/GALFPC1718R46, 47"/>
    <s v="Oui"/>
    <n v="1.6519823788546255"/>
    <n v="9080"/>
  </r>
  <r>
    <d v="2018-09-22T00:00:00"/>
    <s v="Transport Maison-bureau A/R"/>
    <x v="0"/>
    <x v="0"/>
    <n v="25000"/>
    <x v="2"/>
    <s v="WILDCAT"/>
    <s v="18/9/GALFPC1724"/>
    <s v="Oui"/>
    <n v="2.7533039647577091"/>
    <n v="9080"/>
  </r>
  <r>
    <d v="2018-09-22T00:00:00"/>
    <s v="Achat puce+credit"/>
    <x v="2"/>
    <x v="0"/>
    <n v="30000"/>
    <x v="2"/>
    <s v="WILDCAT"/>
    <s v="18/9/GALFPC1725"/>
    <s v="Oui"/>
    <n v="3.303964757709251"/>
    <n v="9080"/>
  </r>
  <r>
    <d v="2018-09-22T00:00:00"/>
    <s v="Transport Bureau-kagbélen"/>
    <x v="0"/>
    <x v="0"/>
    <n v="10000"/>
    <x v="2"/>
    <s v="WILDCAT"/>
    <s v="18/9/GALFPC1727R41"/>
    <s v="Oui"/>
    <n v="1.1013215859030836"/>
    <n v="9080"/>
  </r>
  <r>
    <d v="2018-09-22T00:00:00"/>
    <s v="Food allowance journalier"/>
    <x v="1"/>
    <x v="0"/>
    <n v="80000"/>
    <x v="2"/>
    <s v="WILDCAT"/>
    <s v="18/9/GALFPC1727r42"/>
    <s v="Oui"/>
    <n v="8.8105726872246688"/>
    <n v="9080"/>
  </r>
  <r>
    <d v="2018-09-22T00:00:00"/>
    <s v="Food allowance journalier (informateur)"/>
    <x v="1"/>
    <x v="0"/>
    <n v="80000"/>
    <x v="2"/>
    <s v="WILDCAT"/>
    <s v="18/9/GALFPC1727R43"/>
    <s v="Oui"/>
    <n v="8.8105726872246688"/>
    <n v="9080"/>
  </r>
  <r>
    <d v="2018-09-22T00:00:00"/>
    <s v="Bonus pour informateur"/>
    <x v="16"/>
    <x v="0"/>
    <n v="200000"/>
    <x v="2"/>
    <s v="WILDCAT"/>
    <s v="18/9/GALFPC1727R44"/>
    <s v="Oui"/>
    <n v="22.026431718061673"/>
    <n v="9080"/>
  </r>
  <r>
    <d v="2018-09-22T00:00:00"/>
    <s v="Bonus pour le guide dans le village de bokarya"/>
    <x v="16"/>
    <x v="0"/>
    <n v="50000"/>
    <x v="2"/>
    <s v="WILDCAT"/>
    <s v="18/9/GALFPC1727R45"/>
    <s v="Oui"/>
    <n v="5.5066079295154182"/>
    <n v="9080"/>
  </r>
  <r>
    <d v="2018-09-22T00:00:00"/>
    <s v="Frais deplacement voiture kagbélén-forécariah (bokarya)"/>
    <x v="0"/>
    <x v="0"/>
    <n v="450000"/>
    <x v="2"/>
    <s v="WILDCAT"/>
    <s v="18/9/GALFPC1727R46"/>
    <s v="Oui"/>
    <n v="49.559471365638764"/>
    <n v="9080"/>
  </r>
  <r>
    <d v="2018-09-22T00:00:00"/>
    <s v="Trust building "/>
    <x v="3"/>
    <x v="0"/>
    <n v="50000"/>
    <x v="2"/>
    <s v="WILDCAT"/>
    <s v="18/9/GALFPC1727R47"/>
    <s v="Oui"/>
    <n v="5.5066079295154182"/>
    <n v="9080"/>
  </r>
  <r>
    <d v="2018-09-22T00:00:00"/>
    <s v="Transport Kagbélen-Maison"/>
    <x v="0"/>
    <x v="0"/>
    <n v="40000"/>
    <x v="2"/>
    <s v="WILDCAT"/>
    <s v="18/9/GALFPC1727R48"/>
    <s v="Oui"/>
    <n v="4.4052863436123344"/>
    <n v="9080"/>
  </r>
  <r>
    <d v="2018-09-22T00:00:00"/>
    <s v="Frais transport Maison-banque  pour retrait et retour bureau "/>
    <x v="0"/>
    <x v="1"/>
    <n v="50000"/>
    <x v="4"/>
    <s v="WILDCAT"/>
    <s v="18/9/GALFPC1722"/>
    <s v="Oui"/>
    <n v="5.5066079295154182"/>
    <n v="9080"/>
  </r>
  <r>
    <d v="2018-09-22T00:00:00"/>
    <s v="Facture  Mamadou Alpha Diallo Distributeur  de produits téléphonique  pour transfert de créditE-recharge pour le telephone du bureau"/>
    <x v="2"/>
    <x v="1"/>
    <n v="1200000"/>
    <x v="4"/>
    <s v="WILDCAT"/>
    <s v="18/9/GALFPC1721"/>
    <s v="Oui"/>
    <n v="132.15859030837004"/>
    <n v="9080"/>
  </r>
  <r>
    <d v="2018-09-22T00:00:00"/>
    <s v="Transport retour bureau-domicile après le travail du samedi"/>
    <x v="0"/>
    <x v="1"/>
    <n v="17500"/>
    <x v="4"/>
    <s v="WILDCAT"/>
    <s v="18/9/GALFPC1726"/>
    <s v="Oui"/>
    <n v="1.9273127753303965"/>
    <n v="9080"/>
  </r>
  <r>
    <d v="2018-09-22T00:00:00"/>
    <s v="Achat de produits  phramaceutique (déparasitant) pour le  pélican et ballance pour le pesser "/>
    <x v="7"/>
    <x v="1"/>
    <n v="220000"/>
    <x v="4"/>
    <s v="WILDCAT"/>
    <s v="18/9/GALFPC1729"/>
    <s v="Oui"/>
    <n v="24.229074889867842"/>
    <n v="9080"/>
  </r>
  <r>
    <d v="2018-09-22T00:00:00"/>
    <s v="Frais de transfert/orange money  (700 000 gnf) à Saïdou pour la mission à Mamou du  cas Carlos"/>
    <x v="5"/>
    <x v="1"/>
    <n v="20000"/>
    <x v="4"/>
    <s v="WILDCAT"/>
    <s v="18/9/GALFPC1731"/>
    <s v="Oui"/>
    <n v="2.2026431718061672"/>
    <n v="9080"/>
  </r>
  <r>
    <d v="2018-09-22T00:00:00"/>
    <s v="Frais de transfert/orange money à Baldé pour suivi juridique cas carlos"/>
    <x v="5"/>
    <x v="1"/>
    <n v="34000"/>
    <x v="4"/>
    <s v="WILDCAT"/>
    <s v="18/9/GALFPC1732"/>
    <s v="Oui"/>
    <n v="3.7444933920704844"/>
    <n v="9080"/>
  </r>
  <r>
    <d v="2018-09-22T00:00:00"/>
    <s v="Food allowance journalier de Sessou"/>
    <x v="1"/>
    <x v="6"/>
    <n v="80000"/>
    <x v="5"/>
    <s v="WILDCAT"/>
    <s v="18/9/GALFPC1714R11"/>
    <s v="Oui"/>
    <n v="8.8105726872246688"/>
    <n v="9080"/>
  </r>
  <r>
    <d v="2018-09-22T00:00:00"/>
    <s v="Frais d'hôtel (1) nuité pour Sessou"/>
    <x v="1"/>
    <x v="6"/>
    <n v="250000"/>
    <x v="5"/>
    <s v="WILDCAT"/>
    <s v="18/9/GALFPC1714F21"/>
    <s v="Oui"/>
    <n v="27.533039647577091"/>
    <n v="9080"/>
  </r>
  <r>
    <d v="2018-09-22T00:00:00"/>
    <s v="Achat de (70) sessence pour véhicule 1 defférement Tranficant de Conakry-Mamou"/>
    <x v="0"/>
    <x v="6"/>
    <n v="700000"/>
    <x v="9"/>
    <s v="WILDCAT"/>
    <s v="18/9/GALFPC1722R53"/>
    <s v="Oui"/>
    <n v="77.092511013215855"/>
    <n v="9080"/>
  </r>
  <r>
    <d v="2018-09-22T00:00:00"/>
    <s v="Achat de (70) sessence pour véhicule 2 defférement Tranficant de Conakry-Mamou"/>
    <x v="0"/>
    <x v="6"/>
    <n v="700000"/>
    <x v="9"/>
    <s v="WILDCAT"/>
    <s v="18/9/GALFPC1722R54"/>
    <s v="Oui"/>
    <n v="77.092511013215855"/>
    <n v="9080"/>
  </r>
  <r>
    <d v="2018-09-22T00:00:00"/>
    <s v="Achat de (15) litres d'sessence pour véhicule 2 defférement Tranficant de Conakry-Mamou"/>
    <x v="0"/>
    <x v="6"/>
    <n v="150000"/>
    <x v="9"/>
    <s v="WILDCAT"/>
    <s v="18/9/GALFPC1722R0014"/>
    <s v="Oui"/>
    <n v="16.519823788546255"/>
    <n v="9080"/>
  </r>
  <r>
    <d v="2018-09-22T00:00:00"/>
    <s v="Paiement Bonus Adjudant Sekou Kouyaté  pour l'opération à Room (Îles de Los)"/>
    <x v="4"/>
    <x v="6"/>
    <n v="700000"/>
    <x v="9"/>
    <s v="WILDCAT"/>
    <s v="18/9/GALFPC1722R03"/>
    <s v="Oui"/>
    <n v="77.092511013215855"/>
    <n v="9080"/>
  </r>
  <r>
    <d v="2018-09-22T00:00:00"/>
    <s v="Paiement Bonus Brigalier Robert Traoré pour l'opération à Room (Îles de Los) et défferement à Mamou"/>
    <x v="4"/>
    <x v="6"/>
    <n v="700000"/>
    <x v="9"/>
    <s v="WILDCAT"/>
    <s v="18/9/GALFPC1722R05"/>
    <s v="Oui"/>
    <n v="77.092511013215855"/>
    <n v="9080"/>
  </r>
  <r>
    <d v="2018-09-22T00:00:00"/>
    <s v="Paiement Bonus Brigalier Souleymane Condé pour l'opération à Room (Îles de Los) et défferement à Mamou"/>
    <x v="4"/>
    <x v="6"/>
    <n v="700000"/>
    <x v="9"/>
    <s v="WILDCAT"/>
    <s v="18/9/GALFPC1722R06"/>
    <s v="Oui"/>
    <n v="77.092511013215855"/>
    <n v="9080"/>
  </r>
  <r>
    <d v="2018-09-22T00:00:00"/>
    <s v="Paiement Bonus Capitaine Alphonse Dabo Gopogui  pour l'opération à Room (Îles de Los) et défferement à Mamou"/>
    <x v="4"/>
    <x v="6"/>
    <n v="800000"/>
    <x v="9"/>
    <s v="WILDCAT"/>
    <s v="18/9/GALFPC1722R07"/>
    <s v="Oui"/>
    <n v="88.105726872246692"/>
    <n v="9080"/>
  </r>
  <r>
    <d v="2018-09-22T00:00:00"/>
    <s v="Paiement Bonus Ibrahima Cissé Diallo Protocole Interpol pour l'opération à Room (Îles de Los) et défferement à Mamou"/>
    <x v="4"/>
    <x v="6"/>
    <n v="1000000"/>
    <x v="9"/>
    <s v="WILDCAT"/>
    <s v="18/9/GALFPC1722R08"/>
    <s v="Oui"/>
    <n v="110.13215859030836"/>
    <n v="9080"/>
  </r>
  <r>
    <d v="2018-09-22T00:00:00"/>
    <s v="Paiement prestation chauffeur pour le défferement à Mamou"/>
    <x v="6"/>
    <x v="6"/>
    <n v="700000"/>
    <x v="9"/>
    <s v="WILDCAT"/>
    <s v="18/9/GALFPC1722R09"/>
    <s v="Oui"/>
    <n v="77.092511013215855"/>
    <n v="9080"/>
  </r>
  <r>
    <d v="2018-09-22T00:00:00"/>
    <s v="Food allowance Saïdou (3) jours"/>
    <x v="1"/>
    <x v="6"/>
    <n v="240000"/>
    <x v="9"/>
    <s v="WILDCAT"/>
    <s v="18/9/GALFPC1722R10"/>
    <s v="Oui"/>
    <n v="26.431718061674008"/>
    <n v="9080"/>
  </r>
  <r>
    <d v="2018-09-22T00:00:00"/>
    <s v="Food allowance  Sessou (1) jour"/>
    <x v="1"/>
    <x v="6"/>
    <n v="80000"/>
    <x v="9"/>
    <s v="WILDCAT"/>
    <s v="18/9/GALFPC1722R14"/>
    <s v="Oui"/>
    <n v="8.8105726872246688"/>
    <n v="9080"/>
  </r>
  <r>
    <d v="2018-09-22T00:00:00"/>
    <s v="Transport  urbain Sessou "/>
    <x v="0"/>
    <x v="6"/>
    <n v="38000"/>
    <x v="9"/>
    <s v="WILDCAT"/>
    <s v="18/9/GALFPC1722R22"/>
    <s v="Oui"/>
    <n v="4.1850220264317182"/>
    <n v="9080"/>
  </r>
  <r>
    <d v="2018-09-22T00:00:00"/>
    <s v="Frais d'hôtel (4) nuitées "/>
    <x v="1"/>
    <x v="6"/>
    <n v="1000000"/>
    <x v="9"/>
    <s v="WILDCAT"/>
    <s v="18/9/GALFPC1722F19"/>
    <s v="Oui"/>
    <n v="110.13215859030836"/>
    <n v="9080"/>
  </r>
  <r>
    <d v="2018-09-23T00:00:00"/>
    <s v="Transport Nongo-Bureau"/>
    <x v="0"/>
    <x v="6"/>
    <n v="20000"/>
    <x v="7"/>
    <s v="WILDCAT"/>
    <s v="18/9/GALFPC1710R36"/>
    <s v="Oui"/>
    <n v="2.2026431718061672"/>
    <n v="9080"/>
  </r>
  <r>
    <d v="2018-09-23T00:00:00"/>
    <s v="Food allowance  Sessou (1) jour"/>
    <x v="1"/>
    <x v="6"/>
    <n v="80000"/>
    <x v="9"/>
    <s v="WILDCAT"/>
    <s v="18/9/GALFPC1730R15"/>
    <s v="Oui"/>
    <n v="8.8105726872246688"/>
    <n v="9080"/>
  </r>
  <r>
    <d v="2018-09-24T00:00:00"/>
    <s v="Transport bureau-Oguipar-Cabinet Avocat-Agent  Judiciaire de l'Etat pour signature de l lettre de constitution du cas Carlos"/>
    <x v="0"/>
    <x v="2"/>
    <n v="80000"/>
    <x v="7"/>
    <s v="WILDCAT"/>
    <s v="18/9/GALFPC1733"/>
    <s v="Oui"/>
    <n v="8.8105726872246688"/>
    <n v="9080"/>
  </r>
  <r>
    <d v="2018-09-24T00:00:00"/>
    <s v="Frais taxi moto Baldé bureau-Matam pour recupérer l'expédition du jugement cas peau de panthère Kankan"/>
    <x v="0"/>
    <x v="2"/>
    <n v="60000"/>
    <x v="7"/>
    <s v="WILDCAT"/>
    <s v="18/9/GALFPC1745"/>
    <s v="Oui"/>
    <n v="6.607929515418502"/>
    <n v="9080"/>
  </r>
  <r>
    <d v="2018-09-24T00:00:00"/>
    <s v="Transport Agent judiciaire de l'Etat-OGUIPAR "/>
    <x v="0"/>
    <x v="6"/>
    <n v="5000"/>
    <x v="7"/>
    <s v="WILDCAT"/>
    <s v="18/9/GALFPC1710R39"/>
    <s v="Oui"/>
    <n v="0.5506607929515418"/>
    <n v="9080"/>
  </r>
  <r>
    <d v="2018-09-24T00:00:00"/>
    <s v="Frais taxi  bureau-Cabinet Avocat-Cyber-Interpol-bureau"/>
    <x v="0"/>
    <x v="3"/>
    <n v="155000"/>
    <x v="10"/>
    <s v="WILDCAT"/>
    <s v="18/9/GALFPC1737"/>
    <s v="Oui"/>
    <n v="17.070484581497798"/>
    <n v="9080"/>
  </r>
  <r>
    <d v="2018-09-24T00:00:00"/>
    <s v="Taxi bureau-maison"/>
    <x v="0"/>
    <x v="0"/>
    <n v="19000"/>
    <x v="0"/>
    <s v="WILDCAT"/>
    <s v="18/9/GALFPC1718"/>
    <s v="Oui"/>
    <n v="2.0925110132158591"/>
    <n v="9080"/>
  </r>
  <r>
    <d v="2018-09-24T00:00:00"/>
    <s v="Transport maison- bureau"/>
    <x v="0"/>
    <x v="0"/>
    <n v="27000"/>
    <x v="1"/>
    <s v="WILDCAT"/>
    <s v="18/9/GALFPC1682"/>
    <s v="Oui"/>
    <n v="2.9735682819383258"/>
    <n v="9080"/>
  </r>
  <r>
    <d v="2018-09-24T00:00:00"/>
    <s v="Transport Bureau-Maison A/R"/>
    <x v="0"/>
    <x v="0"/>
    <n v="25000"/>
    <x v="2"/>
    <s v="WILDCAT"/>
    <s v="18/9/GALFPC1741"/>
    <s v="Oui"/>
    <n v="2.7533039647577091"/>
    <n v="9080"/>
  </r>
  <r>
    <d v="2018-09-24T00:00:00"/>
    <s v="Frais de transfert/orange money  (300 000 gnf) à Saïdou pour la mission à Mamou du  cas Carlos"/>
    <x v="5"/>
    <x v="1"/>
    <n v="8000"/>
    <x v="4"/>
    <s v="WILDCAT"/>
    <s v="18/9/GALFPC1736"/>
    <s v="Oui"/>
    <n v="0.88105726872246692"/>
    <n v="9080"/>
  </r>
  <r>
    <d v="2018-09-24T00:00:00"/>
    <s v="Frais de fonctionnement Moné  pour la semaine"/>
    <x v="0"/>
    <x v="1"/>
    <n v="175000"/>
    <x v="4"/>
    <s v="WILDCAT"/>
    <s v="18/9/GALFPC1740"/>
    <s v="Oui"/>
    <n v="19.273127753303964"/>
    <n v="9080"/>
  </r>
  <r>
    <d v="2018-09-24T00:00:00"/>
    <s v="Transport Maison-Bureau AR"/>
    <x v="0"/>
    <x v="0"/>
    <n v="17000"/>
    <x v="5"/>
    <s v="WILDCAT"/>
    <s v="18/9/GALFPC1681"/>
    <s v="Oui"/>
    <n v="1.8722466960352422"/>
    <n v="9080"/>
  </r>
  <r>
    <d v="2018-09-24T00:00:00"/>
    <s v="Transport pour le retrait à la banque belle vue AR"/>
    <x v="0"/>
    <x v="0"/>
    <n v="40000"/>
    <x v="5"/>
    <s v="WILDCAT"/>
    <s v="18/9/GALFPC1714R29"/>
    <s v="Oui"/>
    <n v="4.4052863436123344"/>
    <n v="9080"/>
  </r>
  <r>
    <d v="2018-09-24T00:00:00"/>
    <s v="Achat de nourriture pour le detenu du 22 au 24 sept 2018"/>
    <x v="15"/>
    <x v="6"/>
    <n v="296000"/>
    <x v="9"/>
    <s v="WILDCAT"/>
    <s v="18/9/GALFPC1730R11"/>
    <s v="Oui"/>
    <n v="32.59911894273128"/>
    <n v="9080"/>
  </r>
  <r>
    <d v="2018-09-24T00:00:00"/>
    <s v="Transport hôtel-prison pour jail viist"/>
    <x v="0"/>
    <x v="6"/>
    <n v="50000"/>
    <x v="9"/>
    <s v="WILDCAT"/>
    <s v="18/9/GALFPC1730R12"/>
    <s v="Oui"/>
    <n v="5.5066079295154182"/>
    <n v="9080"/>
  </r>
  <r>
    <d v="2018-09-24T00:00:00"/>
    <s v="Transport Mamou-Conakry  de Saïdou et Sessou"/>
    <x v="0"/>
    <x v="6"/>
    <n v="240000"/>
    <x v="9"/>
    <s v="WILDCAT"/>
    <s v="18/9/GALFPC1730R13"/>
    <s v="Oui"/>
    <n v="26.431718061674008"/>
    <n v="9080"/>
  </r>
  <r>
    <d v="2018-09-24T00:00:00"/>
    <s v="Transport Saïdou gare routière-maison retour defferement trafiquant à Mamou"/>
    <x v="0"/>
    <x v="6"/>
    <n v="50000"/>
    <x v="9"/>
    <s v="WILDCAT"/>
    <s v="18/9/GALFPC1730R14"/>
    <s v="Oui"/>
    <n v="5.5066079295154182"/>
    <n v="9080"/>
  </r>
  <r>
    <d v="2018-09-24T00:00:00"/>
    <s v="Food allowance (1) jour pour Sessou "/>
    <x v="1"/>
    <x v="6"/>
    <n v="80000"/>
    <x v="9"/>
    <s v="WILDCAT"/>
    <s v="18/9/GALFPC1735"/>
    <s v="Oui"/>
    <n v="8.8105726872246688"/>
    <n v="9080"/>
  </r>
  <r>
    <d v="2018-09-24T00:00:00"/>
    <s v="Frais d'impression de la lettre de constition et lesttre de transmission "/>
    <x v="7"/>
    <x v="1"/>
    <n v="10000"/>
    <x v="9"/>
    <s v="WILDCAT"/>
    <s v="18/9/GALFPC1735R17"/>
    <s v="Oui"/>
    <n v="1.1013215859030836"/>
    <n v="9080"/>
  </r>
  <r>
    <d v="2018-09-24T00:00:00"/>
    <s v="Transport Kindia-Conakry"/>
    <x v="0"/>
    <x v="6"/>
    <n v="25000"/>
    <x v="9"/>
    <s v="WILDCAT"/>
    <s v="18/9/GALFPC1735R18"/>
    <s v="Oui"/>
    <n v="2.7533039647577091"/>
    <n v="9080"/>
  </r>
  <r>
    <d v="2018-09-24T00:00:00"/>
    <s v="Transport gare routière-maison"/>
    <x v="0"/>
    <x v="6"/>
    <n v="50000"/>
    <x v="9"/>
    <s v="WILDCAT"/>
    <s v="18/9/GALFPC1735R20"/>
    <s v="Oui"/>
    <n v="5.5066079295154182"/>
    <n v="9080"/>
  </r>
  <r>
    <d v="2018-09-24T00:00:00"/>
    <s v="Achat de chemise, impression, photocopie et reliure document juridique cas Carlos"/>
    <x v="7"/>
    <x v="6"/>
    <n v="160000"/>
    <x v="9"/>
    <s v="WILDCAT"/>
    <s v="18/9/GALFPC1735F15"/>
    <s v="Oui"/>
    <n v="17.621145374449338"/>
    <n v="9080"/>
  </r>
  <r>
    <d v="2018-09-24T00:00:00"/>
    <s v="Food Allowance journaliere"/>
    <x v="1"/>
    <x v="2"/>
    <n v="80000"/>
    <x v="14"/>
    <s v="WILDCAT"/>
    <s v="18/9/GALFPC1739R05"/>
    <s v="Oui"/>
    <n v="8.8105726872246688"/>
    <n v="9080"/>
  </r>
  <r>
    <d v="2018-09-24T00:00:00"/>
    <s v="Transport bureau maison,maison gare routiere "/>
    <x v="0"/>
    <x v="2"/>
    <n v="23000"/>
    <x v="14"/>
    <s v="WILDCAT"/>
    <s v="18/9/GALFPC1739R03"/>
    <s v="Oui"/>
    <n v="2.5330396475770924"/>
    <n v="9080"/>
  </r>
  <r>
    <d v="2018-09-24T00:00:00"/>
    <s v="Transport Conakry-Mamou"/>
    <x v="0"/>
    <x v="2"/>
    <n v="70000"/>
    <x v="14"/>
    <s v="WILDCAT"/>
    <s v="18/9/GALFPC1739TV"/>
    <s v="Oui"/>
    <n v="7.7092511013215859"/>
    <n v="9080"/>
  </r>
  <r>
    <d v="2018-09-24T00:00:00"/>
    <s v="Chèque 01491618 Paiement  honoraire Avocat "/>
    <x v="17"/>
    <x v="2"/>
    <n v="7000000"/>
    <x v="12"/>
    <s v="WILDCAT"/>
    <s v="18/9/GALFPB128"/>
    <s v="Oui"/>
    <n v="770.92511013215858"/>
    <n v="9080"/>
  </r>
  <r>
    <d v="2018-09-25T00:00:00"/>
    <s v="Transport E19 pour les enquêtes journalières"/>
    <x v="0"/>
    <x v="0"/>
    <n v="28000"/>
    <x v="0"/>
    <s v="WILDCAT"/>
    <s v="18/9/GALFPC1749"/>
    <s v="Oui"/>
    <n v="3.0837004405286343"/>
    <n v="9080"/>
  </r>
  <r>
    <d v="2018-09-25T00:00:00"/>
    <s v="Transport maison- bureau"/>
    <x v="0"/>
    <x v="0"/>
    <n v="27000"/>
    <x v="1"/>
    <s v="WILDCAT"/>
    <s v="18/9/GALFPC1682"/>
    <s v="Oui"/>
    <n v="2.9735682819383258"/>
    <n v="9080"/>
  </r>
  <r>
    <d v="2018-09-25T00:00:00"/>
    <s v="Transport bureau-kaporo port-marche cosa"/>
    <x v="0"/>
    <x v="0"/>
    <n v="13000"/>
    <x v="1"/>
    <s v="WILDCAT"/>
    <s v="18/9/GALFPC1748"/>
    <s v="Oui"/>
    <n v="1.4317180616740088"/>
    <n v="9080"/>
  </r>
  <r>
    <d v="2018-09-25T00:00:00"/>
    <s v="Transport Bureau-Maison A/R"/>
    <x v="0"/>
    <x v="0"/>
    <n v="25000"/>
    <x v="2"/>
    <s v="WILDCAT"/>
    <s v="18/9/GALFPC1741"/>
    <s v="Oui"/>
    <n v="2.7533039647577091"/>
    <n v="9080"/>
  </r>
  <r>
    <d v="2018-09-25T00:00:00"/>
    <s v="Transport pour l'enquete journalière"/>
    <x v="0"/>
    <x v="0"/>
    <n v="26000"/>
    <x v="2"/>
    <s v="WILDCAT"/>
    <s v="18/9/GALFPC1751"/>
    <s v="Oui"/>
    <n v="2.8634361233480177"/>
    <n v="9080"/>
  </r>
  <r>
    <d v="2018-09-25T00:00:00"/>
    <s v="Transpor maison-bureau, aller et retour"/>
    <x v="0"/>
    <x v="0"/>
    <n v="17000"/>
    <x v="3"/>
    <s v="WILDCAT"/>
    <s v="18/9/GALFPC1684"/>
    <s v="Oui"/>
    <n v="1.8722466960352422"/>
    <n v="9080"/>
  </r>
  <r>
    <d v="2018-09-25T00:00:00"/>
    <s v="Transport E40 pour les enquêtes journalières"/>
    <x v="0"/>
    <x v="0"/>
    <n v="16000"/>
    <x v="3"/>
    <s v="WILDCAT"/>
    <s v="18/9/GALFPC1750"/>
    <s v="Oui"/>
    <n v="1.7621145374449338"/>
    <n v="9080"/>
  </r>
  <r>
    <d v="2018-09-25T00:00:00"/>
    <s v="Frais de transport centre ville (Banque)- bureau pour depôt de la lettre de virement salaire septembre"/>
    <x v="0"/>
    <x v="1"/>
    <n v="70000"/>
    <x v="4"/>
    <s v="WILDCAT"/>
    <s v="18/9/GALFPC1746"/>
    <s v="Oui"/>
    <n v="7.7092511013215859"/>
    <n v="9080"/>
  </r>
  <r>
    <d v="2018-09-25T00:00:00"/>
    <s v="Frais de fonctionnement Maïmouna Baldé pour la semaine"/>
    <x v="0"/>
    <x v="1"/>
    <n v="70000"/>
    <x v="4"/>
    <s v="WILDCAT"/>
    <s v="18/9/GALFPC1752"/>
    <s v="Oui"/>
    <n v="7.7092511013215859"/>
    <n v="9080"/>
  </r>
  <r>
    <d v="2018-09-25T00:00:00"/>
    <s v="Facture n°0007311 achat d'un paque de reçu, (1) d'envelloppes A4 et 45"/>
    <x v="7"/>
    <x v="1"/>
    <n v="120000"/>
    <x v="4"/>
    <s v="WILDCAT"/>
    <s v="18/9/GALFPC1754"/>
    <s v="Oui"/>
    <n v="13.215859030837004"/>
    <n v="9080"/>
  </r>
  <r>
    <d v="2018-09-25T00:00:00"/>
    <s v="Transport Maison-Bureau AR"/>
    <x v="0"/>
    <x v="0"/>
    <n v="17000"/>
    <x v="5"/>
    <s v="WILDCAT"/>
    <s v="18/9/GALFPC1744"/>
    <s v="Oui"/>
    <n v="1.8722466960352422"/>
    <n v="9080"/>
  </r>
  <r>
    <d v="2018-09-25T00:00:00"/>
    <s v="Food Allowance journaliere"/>
    <x v="1"/>
    <x v="2"/>
    <n v="80000"/>
    <x v="14"/>
    <s v="WILDCAT"/>
    <s v="18/9/GALFPC1739R06"/>
    <s v="Oui"/>
    <n v="8.8105726872246688"/>
    <n v="9080"/>
  </r>
  <r>
    <d v="2018-09-25T00:00:00"/>
    <s v="Transport hotel prison civile et hotel"/>
    <x v="0"/>
    <x v="2"/>
    <n v="17000"/>
    <x v="14"/>
    <s v="WILDCAT"/>
    <s v="18/9/GALFPC1739R04"/>
    <s v="Oui"/>
    <n v="1.8722466960352422"/>
    <n v="9080"/>
  </r>
  <r>
    <d v="2018-09-25T00:00:00"/>
    <s v="Transport achat d'alimentation pour le detenu "/>
    <x v="0"/>
    <x v="2"/>
    <n v="6000"/>
    <x v="14"/>
    <s v="WILDCAT"/>
    <s v="18/9/GALFPC1739R08"/>
    <s v="Oui"/>
    <n v="0.66079295154185025"/>
    <n v="9080"/>
  </r>
  <r>
    <d v="2018-09-25T00:00:00"/>
    <s v="Achat d'alimentation pour le detenu "/>
    <x v="15"/>
    <x v="2"/>
    <n v="84000"/>
    <x v="14"/>
    <s v="WILDCAT"/>
    <s v="18/9/GALFPC1739R39,01,02"/>
    <s v="Oui"/>
    <n v="9.251101321585903"/>
    <n v="9080"/>
  </r>
  <r>
    <d v="2018-09-25T00:00:00"/>
    <s v="Transport maison-bureau A/R"/>
    <x v="0"/>
    <x v="2"/>
    <n v="13000"/>
    <x v="15"/>
    <s v="WILDCAT"/>
    <s v="18/9/GALFPC1753"/>
    <s v="Oui"/>
    <n v="1.4317180616740088"/>
    <n v="9080"/>
  </r>
  <r>
    <d v="2018-09-25T00:00:00"/>
    <s v="Paiement salaire Mamadou saïdou Barry septembre  2018 "/>
    <x v="12"/>
    <x v="3"/>
    <n v="13467500"/>
    <x v="12"/>
    <s v="WILDCAT"/>
    <s v="18/9/GALF"/>
    <s v="Oui"/>
    <n v="1483.2048458149779"/>
    <n v="9080"/>
  </r>
  <r>
    <d v="2018-09-25T00:00:00"/>
    <s v="Paiement salaire  Tamba Fatou Oularél septembre 2018"/>
    <x v="12"/>
    <x v="4"/>
    <n v="2613750"/>
    <x v="12"/>
    <s v="WILDCAT"/>
    <s v="18/9/GALF"/>
    <s v="Oui"/>
    <n v="287.8579295154185"/>
    <n v="9080"/>
  </r>
  <r>
    <d v="2018-09-25T00:00:00"/>
    <s v="Paiement Salaire Mamadou Saliou Baldé septembre 2018"/>
    <x v="12"/>
    <x v="2"/>
    <n v="2713750"/>
    <x v="12"/>
    <s v="WILDCAT"/>
    <s v="18/9/GALF"/>
    <s v="Oui"/>
    <n v="298.87114537444933"/>
    <n v="9080"/>
  </r>
  <r>
    <d v="2018-09-25T00:00:00"/>
    <s v="Paiement Salaire Aïssatou Sessou  septembre 2018"/>
    <x v="12"/>
    <x v="2"/>
    <n v="2613750"/>
    <x v="12"/>
    <s v="WILDCAT"/>
    <s v="18/9/GALF"/>
    <s v="Oui"/>
    <n v="287.8579295154185"/>
    <n v="9080"/>
  </r>
  <r>
    <d v="2018-09-25T00:00:00"/>
    <s v="Paiement Salaire Amadou Oury Diallo septembre 2018"/>
    <x v="12"/>
    <x v="0"/>
    <n v="1910000"/>
    <x v="12"/>
    <s v="WILDCAT"/>
    <s v="18/9/GALF"/>
    <s v="Oui"/>
    <n v="210.352422907489"/>
    <n v="9080"/>
  </r>
  <r>
    <d v="2018-09-25T00:00:00"/>
    <s v="Paiement Salaire Aïssatou Kéïta  septembre 2018"/>
    <x v="12"/>
    <x v="0"/>
    <n v="1525000"/>
    <x v="12"/>
    <s v="WILDCAT"/>
    <s v="18/9/GALF"/>
    <s v="Oui"/>
    <n v="167.95154185022025"/>
    <n v="9080"/>
  </r>
  <r>
    <d v="2018-09-25T00:00:00"/>
    <s v="Chèque 01491620   Frais location véhicule opération à Mamou"/>
    <x v="0"/>
    <x v="6"/>
    <n v="3020000"/>
    <x v="12"/>
    <s v="WILDCAT"/>
    <s v="18/9/GALFPB132"/>
    <s v="Oui"/>
    <n v="332.59911894273125"/>
    <n v="9080"/>
  </r>
  <r>
    <d v="2018-09-26T00:00:00"/>
    <s v="Paiement Bonus pour opération et suivi juridique cas Carlos"/>
    <x v="4"/>
    <x v="2"/>
    <n v="300000"/>
    <x v="7"/>
    <s v="WILDCAT"/>
    <s v="18/9/GALFPC1765"/>
    <s v="Oui"/>
    <n v="33.039647577092509"/>
    <n v="9080"/>
  </r>
  <r>
    <d v="2018-09-26T00:00:00"/>
    <s v="Paiement Food allowance de Charlotte pour (8) jours"/>
    <x v="1"/>
    <x v="3"/>
    <n v="960000"/>
    <x v="10"/>
    <s v="WILDCAT"/>
    <s v="18/9/GALFPC1761"/>
    <s v="Oui"/>
    <n v="105.72687224669603"/>
    <n v="9080"/>
  </r>
  <r>
    <d v="2018-09-26T00:00:00"/>
    <s v="Paiment Bonus pour l'enquête  dans les Îles de Los (Room)"/>
    <x v="4"/>
    <x v="6"/>
    <n v="300000"/>
    <x v="0"/>
    <s v="WILDCAT"/>
    <s v="18/9/GALFPC1759"/>
    <s v="Oui"/>
    <n v="33.039647577092509"/>
    <n v="9080"/>
  </r>
  <r>
    <d v="2018-09-26T00:00:00"/>
    <s v="Transport maison-bureau"/>
    <x v="0"/>
    <x v="0"/>
    <n v="27000"/>
    <x v="1"/>
    <s v="WILDCAT"/>
    <s v="18/9/GALFPC1742"/>
    <s v="Oui"/>
    <n v="2.9735682819383258"/>
    <n v="9080"/>
  </r>
  <r>
    <d v="2018-09-26T00:00:00"/>
    <s v="Transport Bureau-Maison A/R"/>
    <x v="0"/>
    <x v="0"/>
    <n v="25000"/>
    <x v="2"/>
    <s v="WILDCAT"/>
    <s v="18/9/GALFPC1741"/>
    <s v="Oui"/>
    <n v="2.7533039647577091"/>
    <n v="9080"/>
  </r>
  <r>
    <d v="2018-09-26T00:00:00"/>
    <s v="Transpor maison-bureau, aller et retour"/>
    <x v="0"/>
    <x v="0"/>
    <n v="17000"/>
    <x v="3"/>
    <s v="WILDCAT"/>
    <s v="18/9/GALFPC1684"/>
    <s v="Oui"/>
    <n v="1.8722466960352422"/>
    <n v="9080"/>
  </r>
  <r>
    <d v="2018-09-26T00:00:00"/>
    <s v="Taxi bureau-maison"/>
    <x v="0"/>
    <x v="2"/>
    <n v="10000"/>
    <x v="6"/>
    <s v="WILDCAT"/>
    <s v="18/9/GALFPC1665"/>
    <s v="Oui"/>
    <n v="1.1013215859030836"/>
    <n v="9080"/>
  </r>
  <r>
    <d v="2018-09-26T00:00:00"/>
    <s v="Paiement facture électricité bureau septembre 2018"/>
    <x v="18"/>
    <x v="1"/>
    <n v="171776"/>
    <x v="4"/>
    <s v="WILDCAT"/>
    <s v="18/9/GALFPC1755"/>
    <s v="Oui"/>
    <n v="18.918061674008811"/>
    <n v="9080"/>
  </r>
  <r>
    <d v="2018-09-26T00:00:00"/>
    <s v="Paiement Facture 000488 Gateway redevance mensuelle internet pour d'octobre 2018"/>
    <x v="19"/>
    <x v="1"/>
    <n v="3000000"/>
    <x v="4"/>
    <s v="WILDCAT"/>
    <s v="18/9/GALFPC1756"/>
    <s v="Oui"/>
    <n v="330.39647577092512"/>
    <n v="9080"/>
  </r>
  <r>
    <d v="2018-09-26T00:00:00"/>
    <s v="Taxi maison-bureau(AR)"/>
    <x v="0"/>
    <x v="4"/>
    <n v="11000"/>
    <x v="11"/>
    <s v="WILDCAT"/>
    <s v="18/9/GALFPC1672"/>
    <s v="Oui"/>
    <n v="1.2114537444933922"/>
    <n v="9080"/>
  </r>
  <r>
    <d v="2018-09-25T00:00:00"/>
    <s v="Transport bureau-Ratoma pour recupérer du dossier Magnanga"/>
    <x v="0"/>
    <x v="0"/>
    <n v="30000"/>
    <x v="5"/>
    <s v="WILDCAT"/>
    <s v="18/9/GALFPC1747"/>
    <s v="Oui"/>
    <n v="3.303964757709251"/>
    <n v="9080"/>
  </r>
  <r>
    <d v="2018-09-26T00:00:00"/>
    <s v="Transport Maison-Bureau AR"/>
    <x v="0"/>
    <x v="0"/>
    <n v="17000"/>
    <x v="5"/>
    <s v="WILDCAT"/>
    <s v="18/9/GALFPC1744"/>
    <s v="Oui"/>
    <n v="1.8722466960352422"/>
    <n v="9080"/>
  </r>
  <r>
    <d v="2018-09-26T00:00:00"/>
    <s v="Transport Bureau-EDG à taouyah pour payer la facture."/>
    <x v="0"/>
    <x v="0"/>
    <n v="30000"/>
    <x v="5"/>
    <s v="WILDCAT"/>
    <s v="18/9/GALFPC1758"/>
    <s v="Oui"/>
    <n v="3.303964757709251"/>
    <n v="9080"/>
  </r>
  <r>
    <d v="2018-09-26T00:00:00"/>
    <s v="Achat de (40) litres d'essence pour véh. Perso. Transport maison-bureau de Mr Barry"/>
    <x v="0"/>
    <x v="3"/>
    <n v="400000"/>
    <x v="9"/>
    <s v="WILDCAT"/>
    <s v="18/9/GALFPC1765"/>
    <s v="Oui"/>
    <n v="44.052863436123346"/>
    <n v="9080"/>
  </r>
  <r>
    <d v="2018-09-26T00:00:00"/>
    <s v="Food Allowance journaliere"/>
    <x v="1"/>
    <x v="2"/>
    <n v="80000"/>
    <x v="14"/>
    <s v="WILDCAT"/>
    <s v="18/9/GALFPC1739R09"/>
    <s v="Oui"/>
    <n v="8.8105726872246688"/>
    <n v="9080"/>
  </r>
  <r>
    <d v="2018-09-26T00:00:00"/>
    <s v="Achat d'alimentation pour le detenu "/>
    <x v="15"/>
    <x v="2"/>
    <n v="62000"/>
    <x v="14"/>
    <s v="WILDCAT"/>
    <s v="18/9/GALFPC1739R11,30,31"/>
    <s v="Oui"/>
    <n v="6.8281938325991192"/>
    <n v="9080"/>
  </r>
  <r>
    <d v="2018-09-26T00:00:00"/>
    <s v="Transport hotel prison civile tribgunal de mamou et hotel,hotel tribunal de mamou prison civike et hotel"/>
    <x v="0"/>
    <x v="2"/>
    <n v="15000"/>
    <x v="14"/>
    <s v="WILDCAT"/>
    <s v="18/9/GALFPC1739R10"/>
    <s v="Oui"/>
    <n v="1.6519823788546255"/>
    <n v="9080"/>
  </r>
  <r>
    <d v="2018-09-26T00:00:00"/>
    <s v="Transport maison-bureau A/R"/>
    <x v="0"/>
    <x v="2"/>
    <n v="13000"/>
    <x v="15"/>
    <s v="WILDCAT"/>
    <s v="18/9/GALFPC1753"/>
    <m/>
    <n v="1.4317180616740088"/>
    <n v="9080"/>
  </r>
  <r>
    <d v="2018-09-26T00:00:00"/>
    <s v="Frais taxi bureau-Interpol pour requisition du numéro d'un Trafiquant"/>
    <x v="0"/>
    <x v="2"/>
    <n v="70000"/>
    <x v="15"/>
    <s v="WILDCAT"/>
    <s v="18/9/GALFPC1757"/>
    <s v="Oui"/>
    <n v="7.7092511013215859"/>
    <n v="9080"/>
  </r>
  <r>
    <d v="2018-09-26T00:00:00"/>
    <s v="Paiement frais de  requisition du numéro d'un Trafiquant"/>
    <x v="6"/>
    <x v="2"/>
    <n v="180000"/>
    <x v="15"/>
    <s v="WILDCAT"/>
    <s v="18/9/GALFPC1760"/>
    <s v="Oui"/>
    <n v="19.823788546255507"/>
    <n v="9080"/>
  </r>
  <r>
    <d v="2018-09-27T00:00:00"/>
    <s v="Transport pour les enquete "/>
    <x v="0"/>
    <x v="0"/>
    <n v="40000"/>
    <x v="1"/>
    <s v="WILDCAT"/>
    <s v="18/9/GALFPC1768"/>
    <s v="Oui"/>
    <n v="4.4052863436123344"/>
    <n v="9080"/>
  </r>
  <r>
    <d v="2018-09-27T00:00:00"/>
    <s v="Transport maison bureau"/>
    <x v="0"/>
    <x v="0"/>
    <n v="27000"/>
    <x v="1"/>
    <s v="WILDCAT"/>
    <s v="18/9/GALFPC1742"/>
    <s v="Oui"/>
    <n v="2.9735682819383258"/>
    <n v="9080"/>
  </r>
  <r>
    <d v="2018-09-27T00:00:00"/>
    <s v="Paiement Bonus opération à E20  cas Sabouya (Mamou) "/>
    <x v="4"/>
    <x v="6"/>
    <n v="800000"/>
    <x v="1"/>
    <s v="WILDCAT"/>
    <s v="18/9/GALFPC1773"/>
    <s v="Oui"/>
    <n v="88.105726872246692"/>
    <n v="9080"/>
  </r>
  <r>
    <d v="2018-09-27T00:00:00"/>
    <s v="Transport Maison-bureau A/R"/>
    <x v="0"/>
    <x v="0"/>
    <n v="25000"/>
    <x v="2"/>
    <s v="WILDCAT"/>
    <s v="18/9/GALFPC1741"/>
    <s v="Oui"/>
    <n v="2.7533039647577091"/>
    <n v="9080"/>
  </r>
  <r>
    <d v="2018-09-27T00:00:00"/>
    <s v="Transport pour l'enquete journalière"/>
    <x v="0"/>
    <x v="0"/>
    <n v="22000"/>
    <x v="2"/>
    <s v="WILDCAT"/>
    <s v="18/9/GALFPC1770"/>
    <s v="Oui"/>
    <n v="2.4229074889867843"/>
    <n v="9080"/>
  </r>
  <r>
    <d v="2018-09-27T00:00:00"/>
    <s v="Transpor maison-bureau, aller et retour"/>
    <x v="0"/>
    <x v="0"/>
    <n v="17000"/>
    <x v="3"/>
    <s v="WILDCAT"/>
    <s v="18/9/GALFPC1763"/>
    <s v="Oui"/>
    <n v="1.8722466960352422"/>
    <n v="9080"/>
  </r>
  <r>
    <d v="2018-09-27T00:00:00"/>
    <s v="Paiement Bonus opération  cas Sabouya (Mamou) "/>
    <x v="4"/>
    <x v="6"/>
    <n v="800000"/>
    <x v="3"/>
    <s v="WILDCAT"/>
    <s v="18/9/GALFPC1772"/>
    <s v="Oui"/>
    <n v="88.105726872246692"/>
    <n v="9080"/>
  </r>
  <r>
    <d v="2018-09-27T00:00:00"/>
    <s v="Transport E40 pour les enquêtes journalières"/>
    <x v="0"/>
    <x v="0"/>
    <n v="13000"/>
    <x v="3"/>
    <s v="WILDCAT"/>
    <s v="18/9/GALFPC1767"/>
    <s v="Oui"/>
    <n v="1.4317180616740088"/>
    <n v="9080"/>
  </r>
  <r>
    <d v="2018-09-27T00:00:00"/>
    <s v="Taxi bureau-maison"/>
    <x v="0"/>
    <x v="2"/>
    <n v="10000"/>
    <x v="6"/>
    <s v="WILDCAT"/>
    <s v="18/9/GALF"/>
    <s v="Oui"/>
    <n v="1.1013215859030836"/>
    <n v="9080"/>
  </r>
  <r>
    <d v="2018-09-27T00:00:00"/>
    <s v="Paiement Bonus opération et suivi juridique cas Carlos"/>
    <x v="4"/>
    <x v="6"/>
    <n v="1300000"/>
    <x v="6"/>
    <s v="WILDCAT"/>
    <s v="18/9/GALFPC1771"/>
    <s v="Oui"/>
    <n v="143.17180616740089"/>
    <n v="9080"/>
  </r>
  <r>
    <d v="2018-09-27T00:00:00"/>
    <s v="Frais de transport centre ville (Banque)- bureau pour retrait appro caisse bureau"/>
    <x v="0"/>
    <x v="1"/>
    <n v="70000"/>
    <x v="4"/>
    <s v="WILDCAT"/>
    <s v="18/9/GALFPC1766"/>
    <s v="Oui"/>
    <n v="7.7092511013215859"/>
    <n v="9080"/>
  </r>
  <r>
    <d v="2018-09-27T00:00:00"/>
    <s v="Paiement bonus media à www,soleilfmguinee,net cas chimpanzé lola "/>
    <x v="4"/>
    <x v="4"/>
    <n v="100000"/>
    <x v="11"/>
    <s v="WILDCAT"/>
    <s v="18/9/GALFPC1761"/>
    <s v="Oui"/>
    <n v="11.013215859030836"/>
    <n v="9080"/>
  </r>
  <r>
    <d v="2018-09-27T00:00:00"/>
    <s v="Taxi maison-bureau(AR)"/>
    <x v="0"/>
    <x v="4"/>
    <n v="11000"/>
    <x v="11"/>
    <s v="WILDCAT"/>
    <s v="18/9/GALFPC1672"/>
    <s v="Oui"/>
    <n v="1.2114537444933922"/>
    <n v="9080"/>
  </r>
  <r>
    <d v="2018-09-27T00:00:00"/>
    <s v=" Frais de consultation médicale et achat de produits pharmaceutique (Funo senuble 2amp, Troxonetoro 2ff, Paragin 750mg, captopril 50cp, rocephoron 1ginj, doliprane, oziben 500mg, bithépo 80 cp) "/>
    <x v="12"/>
    <x v="4"/>
    <n v="700500"/>
    <x v="11"/>
    <s v="WILDCAT"/>
    <s v="18/9/GALFPC1777"/>
    <s v="Oui"/>
    <n v="77.147577092511014"/>
    <n v="9080"/>
  </r>
  <r>
    <d v="2018-09-27T00:00:00"/>
    <s v="Transport Maison-Bureau AR"/>
    <x v="0"/>
    <x v="0"/>
    <n v="17000"/>
    <x v="5"/>
    <s v="WILDCAT"/>
    <s v="18/9/GAL"/>
    <s v="Oui"/>
    <n v="1.8722466960352422"/>
    <n v="9080"/>
  </r>
  <r>
    <d v="2018-09-27T00:00:00"/>
    <s v="Paiement Bonus opération cas Sabouya (Mamou) "/>
    <x v="4"/>
    <x v="6"/>
    <n v="300000"/>
    <x v="5"/>
    <s v="WILDCAT"/>
    <s v="18/9/GALFPC1774"/>
    <s v="Oui"/>
    <n v="33.039647577092509"/>
    <n v="9080"/>
  </r>
  <r>
    <d v="2018-09-27T00:00:00"/>
    <s v="Food Allowance journaliere"/>
    <x v="1"/>
    <x v="2"/>
    <n v="80000"/>
    <x v="14"/>
    <s v="WILDCAT"/>
    <s v="18/9/GALFPC1739R12"/>
    <s v="Oui"/>
    <n v="8.8105726872246688"/>
    <n v="9080"/>
  </r>
  <r>
    <d v="2018-09-27T00:00:00"/>
    <s v="Achat d'alimentation pour le detenu "/>
    <x v="15"/>
    <x v="2"/>
    <n v="70000"/>
    <x v="14"/>
    <s v="WILDCAT"/>
    <s v="18/9/GALFPC1739R14,46,47"/>
    <s v="Oui"/>
    <n v="7.7092511013215859"/>
    <n v="9080"/>
  </r>
  <r>
    <d v="2018-09-27T00:00:00"/>
    <s v="Transport hotel prison civile et hotel,hotel prison civile hotel"/>
    <x v="0"/>
    <x v="2"/>
    <n v="16000"/>
    <x v="14"/>
    <s v="WILDCAT"/>
    <s v="18/9/GALFPC1739R13"/>
    <s v="Oui"/>
    <n v="1.7621145374449338"/>
    <n v="9080"/>
  </r>
  <r>
    <d v="2018-09-27T00:00:00"/>
    <s v="Achat d'un chargeur de telephone "/>
    <x v="7"/>
    <x v="2"/>
    <n v="15000"/>
    <x v="14"/>
    <s v="WILDCAT"/>
    <s v="18/9/GALFPC1739R26"/>
    <s v="Oui"/>
    <n v="1.6519823788546255"/>
    <n v="9080"/>
  </r>
  <r>
    <d v="2018-09-27T00:00:00"/>
    <s v="Frais d'hôtel (3) nuitéeS"/>
    <x v="1"/>
    <x v="2"/>
    <n v="750000"/>
    <x v="14"/>
    <s v="WILDCAT"/>
    <s v="18/9/GALFPC1739F935"/>
    <s v="Oui"/>
    <n v="82.59911894273128"/>
    <n v="9080"/>
  </r>
  <r>
    <d v="2018-09-27T00:00:00"/>
    <s v="Transport maison-bureau A/R"/>
    <x v="0"/>
    <x v="2"/>
    <n v="13000"/>
    <x v="15"/>
    <s v="WILDCAT"/>
    <s v="18/9/GALFPC1753"/>
    <s v="Oui"/>
    <n v="1.4317180616740088"/>
    <n v="9080"/>
  </r>
  <r>
    <d v="2018-09-27T00:00:00"/>
    <s v="Chèque 01491622 Facture sécurité bureau mois de septembre  2018"/>
    <x v="6"/>
    <x v="1"/>
    <n v="2500000"/>
    <x v="12"/>
    <s v="WILDCAT"/>
    <s v="18/9/GALFPB134"/>
    <s v="Oui"/>
    <n v="275.3303964757709"/>
    <n v="9080"/>
  </r>
  <r>
    <d v="2018-09-27T00:00:00"/>
    <s v="Paiment Salaire Moné DORE Septembre 2018"/>
    <x v="12"/>
    <x v="1"/>
    <n v="4313750"/>
    <x v="12"/>
    <s v="WILDCAT"/>
    <s v="18/9/GALFPB135"/>
    <s v="Oui"/>
    <n v="475.08259911894271"/>
    <n v="9080"/>
  </r>
  <r>
    <d v="2018-09-28T00:00:00"/>
    <s v="Facture n°0224/18 Confection de (50) carte de vites "/>
    <x v="7"/>
    <x v="1"/>
    <n v="75000"/>
    <x v="10"/>
    <s v="WILDCAT"/>
    <s v="18/9/GALFPC1799"/>
    <s v="Oui"/>
    <n v="8.2599118942731273"/>
    <n v="9080"/>
  </r>
  <r>
    <d v="2018-09-28T00:00:00"/>
    <s v="Taxi bureau-maison"/>
    <x v="0"/>
    <x v="0"/>
    <n v="19000"/>
    <x v="0"/>
    <s v="WILDCAT"/>
    <s v="18/9/GALFP"/>
    <s v="Oui"/>
    <n v="2.0925110132158591"/>
    <n v="9080"/>
  </r>
  <r>
    <d v="2018-09-28T00:00:00"/>
    <s v="Transport maison bureau"/>
    <x v="0"/>
    <x v="0"/>
    <n v="27000"/>
    <x v="1"/>
    <s v="WILDCAT"/>
    <s v="18/9/GALFPC1742"/>
    <s v="Oui"/>
    <n v="2.9735682819383258"/>
    <n v="9080"/>
  </r>
  <r>
    <d v="2018-09-28T00:00:00"/>
    <s v="Transport pour les enquete "/>
    <x v="0"/>
    <x v="0"/>
    <n v="22000"/>
    <x v="1"/>
    <s v="WILDCAT"/>
    <s v="18/9/GALFPC1780"/>
    <s v="Oui"/>
    <n v="2.4229074889867843"/>
    <n v="9080"/>
  </r>
  <r>
    <d v="2018-09-28T00:00:00"/>
    <s v="Transfert arreba"/>
    <x v="2"/>
    <x v="0"/>
    <n v="10000"/>
    <x v="1"/>
    <s v="WILDCAT"/>
    <s v="18/9/GALFPC1782"/>
    <s v="Oui"/>
    <n v="1.1013215859030836"/>
    <n v="9080"/>
  </r>
  <r>
    <d v="2018-09-28T00:00:00"/>
    <s v="Paiement prime de stage de E20 pour le mois de septembre 2018"/>
    <x v="12"/>
    <x v="0"/>
    <n v="600000"/>
    <x v="1"/>
    <s v="WILDCAT"/>
    <s v="18/9/GALFPC1802"/>
    <s v="Oui"/>
    <n v="66.079295154185019"/>
    <n v="9080"/>
  </r>
  <r>
    <d v="2018-09-28T00:00:00"/>
    <s v="Transport Maison-bureau A/R"/>
    <x v="0"/>
    <x v="0"/>
    <n v="25000"/>
    <x v="2"/>
    <s v="WILDCAT"/>
    <s v="18/9/GALFPC1741"/>
    <s v="Oui"/>
    <n v="2.7533039647577091"/>
    <n v="9080"/>
  </r>
  <r>
    <d v="2018-09-28T00:00:00"/>
    <s v="Transport pour l'enquete journalière"/>
    <x v="0"/>
    <x v="0"/>
    <n v="36500"/>
    <x v="2"/>
    <s v="WILDCAT"/>
    <s v="18/9/GALFPC1781"/>
    <s v="Oui"/>
    <n v="4.0198237885462555"/>
    <n v="9080"/>
  </r>
  <r>
    <d v="2018-09-28T00:00:00"/>
    <s v="Transfert de credit"/>
    <x v="2"/>
    <x v="0"/>
    <n v="10000"/>
    <x v="2"/>
    <s v="WILDCAT"/>
    <s v="18/9/GALFPC1783"/>
    <s v="Oui"/>
    <n v="1.1013215859030836"/>
    <n v="9080"/>
  </r>
  <r>
    <d v="2018-09-28T00:00:00"/>
    <s v="Paiement prime de stage de E39 pour le mois de septembre 2018"/>
    <x v="12"/>
    <x v="0"/>
    <n v="600000"/>
    <x v="2"/>
    <s v="WILDCAT"/>
    <s v="18/9/GALFPC1803"/>
    <s v="Oui"/>
    <n v="66.079295154185019"/>
    <n v="9080"/>
  </r>
  <r>
    <d v="2018-09-28T00:00:00"/>
    <s v="Transport maison-bureau, aller et retour"/>
    <x v="0"/>
    <x v="0"/>
    <n v="17000"/>
    <x v="3"/>
    <s v="WILDCAT"/>
    <s v="18/9/GALFPC1763"/>
    <s v="Oui"/>
    <n v="1.8722466960352422"/>
    <n v="9080"/>
  </r>
  <r>
    <d v="2018-09-28T00:00:00"/>
    <s v="Transport pour enquête journalière"/>
    <x v="0"/>
    <x v="0"/>
    <n v="19000"/>
    <x v="3"/>
    <s v="WILDCAT"/>
    <s v="18/9/GALFPC1779"/>
    <s v="Oui"/>
    <n v="2.0925110132158591"/>
    <n v="9080"/>
  </r>
  <r>
    <d v="2018-09-28T00:00:00"/>
    <s v="Paiement prime de stage de E40 pour le mois de septembre 2018"/>
    <x v="12"/>
    <x v="0"/>
    <n v="600000"/>
    <x v="3"/>
    <s v="WILDCAT"/>
    <s v="18/9/GALFPC1801"/>
    <s v="Oui"/>
    <n v="66.079295154185019"/>
    <n v="9080"/>
  </r>
  <r>
    <d v="2018-09-28T00:00:00"/>
    <s v="Transport maison-bureau, aller et retour"/>
    <x v="0"/>
    <x v="0"/>
    <n v="17000"/>
    <x v="3"/>
    <s v="WILDCAT"/>
    <s v="18/9/GALFPC1763"/>
    <s v="Oui"/>
    <n v="1.8722466960352422"/>
    <n v="9080"/>
  </r>
  <r>
    <d v="2018-09-28T00:00:00"/>
    <s v="Taxi bureau-maison"/>
    <x v="0"/>
    <x v="2"/>
    <n v="10000"/>
    <x v="6"/>
    <s v="WILDCAT"/>
    <s v="18/9/GALF"/>
    <s v="Oui"/>
    <n v="1.1013215859030836"/>
    <n v="9080"/>
  </r>
  <r>
    <d v="2018-09-28T00:00:00"/>
    <s v="Paiement Salaire Septembre 2018 de Maïmouna Baldé pour l'entretien du bureau"/>
    <x v="6"/>
    <x v="1"/>
    <n v="500000"/>
    <x v="4"/>
    <s v="WILDCAT"/>
    <s v="18/9/GALFPC1778"/>
    <s v="Oui"/>
    <n v="55.066079295154182"/>
    <n v="9080"/>
  </r>
  <r>
    <d v="2018-09-28T00:00:00"/>
    <s v="Paiement frais prestation sptembre de thierno Ousmane Baldé Intendant Animalier pour l'entretien du pélican et des perroquets"/>
    <x v="6"/>
    <x v="1"/>
    <n v="1000000"/>
    <x v="4"/>
    <s v="WILDCAT"/>
    <s v="18/9/GALFPC1785"/>
    <s v="Oui"/>
    <n v="110.13215859030836"/>
    <n v="9080"/>
  </r>
  <r>
    <d v="2018-09-28T00:00:00"/>
    <s v="Achat de nourriture du  pélican et des perroquets"/>
    <x v="7"/>
    <x v="1"/>
    <n v="125000"/>
    <x v="4"/>
    <s v="WILDCAT"/>
    <s v="18/9/GALFPC1789"/>
    <s v="Oui"/>
    <n v="13.766519823788546"/>
    <n v="9080"/>
  </r>
  <r>
    <d v="2018-09-28T00:00:00"/>
    <s v="Transport (2) jours Thierno Ousmane Baldé pour la nourriture et l'entretien du pélican et de sperroquets"/>
    <x v="0"/>
    <x v="1"/>
    <n v="35000"/>
    <x v="4"/>
    <s v="WILDCAT"/>
    <s v="18/9/GALFPC1790"/>
    <s v="Oui"/>
    <n v="3.8546255506607929"/>
    <n v="9080"/>
  </r>
  <r>
    <d v="2018-09-28T00:00:00"/>
    <s v="Frais de transfert/orange money à Chérif complement budget  du suivi juridique cas Carlos à Mamou "/>
    <x v="5"/>
    <x v="1"/>
    <n v="34000"/>
    <x v="4"/>
    <s v="WILDCAT"/>
    <s v="18/9/GALFPC1796"/>
    <s v="Oui"/>
    <n v="3.7444933920704844"/>
    <n v="9080"/>
  </r>
  <r>
    <d v="2018-09-28T00:00:00"/>
    <s v="Transfert de crédit pour la connexion internet"/>
    <x v="2"/>
    <x v="1"/>
    <n v="20000"/>
    <x v="4"/>
    <s v="WILDCAT"/>
    <s v="18/9/GALFPC1791"/>
    <s v="Oui"/>
    <n v="2.2026431718061672"/>
    <n v="9080"/>
  </r>
  <r>
    <d v="2018-09-28T00:00:00"/>
    <s v="Achat de (2) ampoules économique pour  le garage et la clôture du bureau"/>
    <x v="7"/>
    <x v="1"/>
    <n v="40000"/>
    <x v="4"/>
    <s v="WILDCAT"/>
    <s v="18/9/GALFPC1792"/>
    <s v="Oui"/>
    <n v="4.4052863436123344"/>
    <n v="9080"/>
  </r>
  <r>
    <d v="2018-09-28T00:00:00"/>
    <s v="Taxi maison-bureau(AR)"/>
    <x v="0"/>
    <x v="4"/>
    <n v="11000"/>
    <x v="11"/>
    <s v="WILDCAT"/>
    <s v="18/9/GALFPC1672"/>
    <s v="Oui"/>
    <n v="1.2114537444933922"/>
    <n v="9080"/>
  </r>
  <r>
    <d v="2018-09-28T00:00:00"/>
    <s v="Transport bureau-aéroport A/R pour la recupération des cartes de visite de Charlotte"/>
    <x v="0"/>
    <x v="4"/>
    <n v="10000"/>
    <x v="11"/>
    <s v="WILDCAT"/>
    <s v="18/9/GALFPC1793"/>
    <s v="Oui"/>
    <n v="1.1013215859030836"/>
    <n v="9080"/>
  </r>
  <r>
    <d v="2018-09-28T00:00:00"/>
    <s v="Frais reparation du téléphone del'Officier Média"/>
    <x v="6"/>
    <x v="4"/>
    <n v="20000"/>
    <x v="11"/>
    <s v="WILDCAT"/>
    <s v="18/9/GALFPC1794"/>
    <s v="Oui"/>
    <n v="2.2026431718061672"/>
    <n v="9080"/>
  </r>
  <r>
    <d v="2018-09-28T00:00:00"/>
    <s v="Transport Maison-Bureau AR"/>
    <x v="0"/>
    <x v="0"/>
    <n v="17000"/>
    <x v="5"/>
    <s v="WILDCAT"/>
    <s v="18/9/GAL"/>
    <s v="Oui"/>
    <n v="1.8722466960352422"/>
    <n v="9080"/>
  </r>
  <r>
    <d v="2018-09-28T00:00:00"/>
    <s v="Frais taxi moto bureau- banque pour retrait"/>
    <x v="0"/>
    <x v="0"/>
    <n v="30000"/>
    <x v="5"/>
    <s v="WILDCAT"/>
    <s v="18/9/GALFPC1784"/>
    <s v="Oui"/>
    <n v="3.303964757709251"/>
    <n v="9080"/>
  </r>
  <r>
    <d v="2018-09-28T00:00:00"/>
    <s v="Transport hotel prison civile et hotel,hotel prison civile hotel"/>
    <x v="0"/>
    <x v="2"/>
    <n v="16000"/>
    <x v="14"/>
    <s v="WILDCAT"/>
    <s v="18/9/GALFPC1739R16"/>
    <s v="Oui"/>
    <n v="1.7621145374449338"/>
    <n v="9080"/>
  </r>
  <r>
    <d v="2018-09-28T00:00:00"/>
    <s v="Achat d'alimentation pour le detenu "/>
    <x v="15"/>
    <x v="2"/>
    <n v="68000"/>
    <x v="14"/>
    <s v="WILDCAT"/>
    <s v="18/9/GALFPC1739R17,05,06"/>
    <s v="Oui"/>
    <n v="7.4889867841409687"/>
    <n v="9080"/>
  </r>
  <r>
    <d v="2018-09-28T00:00:00"/>
    <s v="Food Allowance journaliere"/>
    <x v="1"/>
    <x v="2"/>
    <n v="80000"/>
    <x v="14"/>
    <s v="WILDCAT"/>
    <s v="18/9/GALFPC1739R15"/>
    <s v="Oui"/>
    <n v="8.8105726872246688"/>
    <n v="9080"/>
  </r>
  <r>
    <d v="2018-09-28T00:00:00"/>
    <s v="Transport maison-bureau A/R"/>
    <x v="0"/>
    <x v="2"/>
    <n v="13000"/>
    <x v="15"/>
    <s v="WILDCAT"/>
    <s v="18/9/GALFPC1753"/>
    <s v="Oui"/>
    <n v="1.4317180616740088"/>
    <n v="9080"/>
  </r>
  <r>
    <d v="2018-09-28T00:00:00"/>
    <s v="Transport Odette Bureau-Pharmacie A/R pour achat de produit pour l'équipe du bureau"/>
    <x v="0"/>
    <x v="2"/>
    <n v="15000"/>
    <x v="15"/>
    <s v="WILDCAT"/>
    <s v="18/9/GALFPC1797"/>
    <s v="Oui"/>
    <n v="1.6519823788546255"/>
    <n v="9080"/>
  </r>
  <r>
    <d v="2018-09-28T00:00:00"/>
    <s v="Facture 18/01165163 Pharmavie NOUNI Achat de produits pharmaceutique pour l'équipe du bureau"/>
    <x v="12"/>
    <x v="5"/>
    <n v="420000"/>
    <x v="15"/>
    <s v="WILDCAT"/>
    <s v="18/9/GALFPC1800"/>
    <s v="Oui"/>
    <n v="46.255506607929519"/>
    <n v="9080"/>
  </r>
  <r>
    <d v="2018-09-28T00:00:00"/>
    <s v="Taxe frais fixe au 30/09/2018"/>
    <x v="13"/>
    <x v="1"/>
    <n v="27694"/>
    <x v="13"/>
    <s v="WILDCAT"/>
    <s v="18/9/GALFPB138"/>
    <s v="Oui"/>
    <n v="3.05"/>
    <n v="9080"/>
  </r>
  <r>
    <d v="2018-09-28T00:00:00"/>
    <s v="Taxe interets  debiteur au 30/09/2018"/>
    <x v="13"/>
    <x v="1"/>
    <n v="1271.2"/>
    <x v="13"/>
    <s v="WILDCAT"/>
    <s v="18/9/GALFPB138"/>
    <s v="Oui"/>
    <n v="0.14000000000000001"/>
    <n v="9080"/>
  </r>
  <r>
    <d v="2018-09-28T00:00:00"/>
    <s v="Interets debiteurs au 30/09/2018"/>
    <x v="13"/>
    <x v="1"/>
    <n v="9443.2000000000007"/>
    <x v="13"/>
    <s v="WILDCAT"/>
    <s v="18/9/GALFPB138"/>
    <s v="Oui"/>
    <n v="1.04"/>
    <n v="9080"/>
  </r>
  <r>
    <d v="2018-09-28T00:00:00"/>
    <s v="Commission manipulation de compte"/>
    <x v="13"/>
    <x v="1"/>
    <n v="153906"/>
    <x v="13"/>
    <s v="WILDCAT"/>
    <s v="18/9/GALFPB138"/>
    <s v="Oui"/>
    <n v="16.95"/>
    <n v="9080"/>
  </r>
  <r>
    <d v="2018-09-29T00:00:00"/>
    <s v="Taxi maison-bureau(AR)"/>
    <x v="0"/>
    <x v="4"/>
    <n v="11000"/>
    <x v="11"/>
    <s v="WILDCAT"/>
    <s v="18/9/GALFPC1672"/>
    <s v="Oui"/>
    <n v="1.2114537444933922"/>
    <n v="9080"/>
  </r>
  <r>
    <d v="2018-09-29T00:00:00"/>
    <s v="Transport hotel prison civile et hotel,hotel prison civile hotel"/>
    <x v="0"/>
    <x v="2"/>
    <n v="16000"/>
    <x v="14"/>
    <s v="WILDCAT"/>
    <s v="18/9/GALFPC1795R19"/>
    <s v="Oui"/>
    <n v="1.7621145374449338"/>
    <n v="9080"/>
  </r>
  <r>
    <d v="2018-09-29T00:00:00"/>
    <s v="Achat d'alimentation pour le detenu "/>
    <x v="15"/>
    <x v="2"/>
    <n v="76000"/>
    <x v="14"/>
    <s v="WILDCAT"/>
    <s v="18/9/GALFPC1795 R20,21,0012,0013"/>
    <s v="Oui"/>
    <n v="8.3700440528634363"/>
    <n v="9080"/>
  </r>
  <r>
    <d v="2018-09-29T00:00:00"/>
    <s v="Food Allowance journaliere"/>
    <x v="1"/>
    <x v="2"/>
    <n v="80000"/>
    <x v="14"/>
    <s v="WILDCAT"/>
    <s v="18/9/GALFPC1739R18"/>
    <s v="Oui"/>
    <n v="8.8105726872246688"/>
    <n v="9080"/>
  </r>
  <r>
    <d v="2018-09-30T00:00:00"/>
    <s v="Taxi maison-bureau(AR)"/>
    <x v="0"/>
    <x v="4"/>
    <n v="11000"/>
    <x v="11"/>
    <s v="WILDCAT"/>
    <s v="18/9/GALFPC1672"/>
    <s v="Oui"/>
    <n v="1.2114537444933922"/>
    <n v="9080"/>
  </r>
  <r>
    <d v="2018-09-30T00:00:00"/>
    <s v="Transport hotel prison civile et hotel,hotel prison civile hotel"/>
    <x v="0"/>
    <x v="2"/>
    <n v="16000"/>
    <x v="14"/>
    <s v="WILDCAT"/>
    <s v="18/9/GALFPC1739R23"/>
    <s v="Oui"/>
    <n v="1.7621145374449338"/>
    <n v="9080"/>
  </r>
  <r>
    <d v="2018-09-30T00:00:00"/>
    <s v="Frais d'hôtel (3) nuitéeS"/>
    <x v="1"/>
    <x v="2"/>
    <n v="750000"/>
    <x v="14"/>
    <s v="WILDCAT"/>
    <s v="18/9/GALFPC1795F951"/>
    <s v="Oui"/>
    <n v="82.59911894273128"/>
    <n v="9080"/>
  </r>
  <r>
    <d v="2018-09-30T00:00:00"/>
    <s v="Achat des cartes de credits"/>
    <x v="2"/>
    <x v="2"/>
    <n v="15000"/>
    <x v="14"/>
    <s v="WILDCAT"/>
    <s v="18/9/GALFPC1795 CT"/>
    <s v="Oui"/>
    <n v="1.6519823788546255"/>
    <n v="9080"/>
  </r>
  <r>
    <d v="2018-09-30T00:00:00"/>
    <s v="Achat d'alimentation pour le detenu "/>
    <x v="15"/>
    <x v="2"/>
    <n v="79000"/>
    <x v="14"/>
    <s v="WILDCAT"/>
    <s v="18/9/GALFPC1795 R24,10,11"/>
    <s v="Oui"/>
    <n v="8.7004405286343616"/>
    <n v="9080"/>
  </r>
  <r>
    <d v="2018-09-30T00:00:00"/>
    <s v="Food Allowance journaliere"/>
    <x v="1"/>
    <x v="2"/>
    <n v="80000"/>
    <x v="14"/>
    <s v="WILDCAT"/>
    <s v="18/9/GALFPC1795R22"/>
    <s v="Oui"/>
    <n v="8.8105726872246688"/>
    <n v="9080"/>
  </r>
  <r>
    <d v="2018-09-30T00:00:00"/>
    <s v="Taxe frais fixe au 30/09/2018"/>
    <x v="13"/>
    <x v="1"/>
    <n v="4576"/>
    <x v="12"/>
    <s v="WILDCAT"/>
    <s v="18/9/GALFPB137"/>
    <s v="Oui"/>
    <n v="0.50396475770925109"/>
    <n v="9080"/>
  </r>
  <r>
    <d v="2018-09-30T00:00:00"/>
    <s v="Commission manipulation de compte au mois de septembre"/>
    <x v="13"/>
    <x v="1"/>
    <n v="25424"/>
    <x v="12"/>
    <s v="WILDCAT"/>
    <s v="18/9/GALFPB138"/>
    <s v="Oui"/>
    <n v="2.8"/>
    <n v="9080"/>
  </r>
  <r>
    <d v="2018-09-17T00:00:00"/>
    <s v="Transport Maison-bureau A/R"/>
    <x v="0"/>
    <x v="0"/>
    <n v="25000"/>
    <x v="2"/>
    <s v="WILDCAT"/>
    <s v="18/9/GALFPC1688"/>
    <s v="Oui"/>
    <n v="2.7533039647577091"/>
    <n v="90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eau croisé dynamique1" cacheId="1"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9" firstHeaderRow="1" firstDataRow="1" firstDataCol="1"/>
  <pivotFields count="5">
    <pivotField showAll="0"/>
    <pivotField axis="axisRow" showAll="0">
      <items count="16">
        <item x="9"/>
        <item x="7"/>
        <item x="11"/>
        <item x="13"/>
        <item x="10"/>
        <item x="1"/>
        <item x="5"/>
        <item x="6"/>
        <item x="2"/>
        <item x="4"/>
        <item x="14"/>
        <item x="8"/>
        <item x="3"/>
        <item x="12"/>
        <item x="0"/>
        <item t="default"/>
      </items>
    </pivotField>
    <pivotField showAll="0"/>
    <pivotField showAll="0"/>
    <pivotField dataField="1" showAll="0"/>
  </pivotFields>
  <rowFields count="1">
    <field x="1"/>
  </rowFields>
  <rowItems count="16">
    <i>
      <x/>
    </i>
    <i>
      <x v="1"/>
    </i>
    <i>
      <x v="2"/>
    </i>
    <i>
      <x v="3"/>
    </i>
    <i>
      <x v="4"/>
    </i>
    <i>
      <x v="5"/>
    </i>
    <i>
      <x v="6"/>
    </i>
    <i>
      <x v="7"/>
    </i>
    <i>
      <x v="8"/>
    </i>
    <i>
      <x v="9"/>
    </i>
    <i>
      <x v="10"/>
    </i>
    <i>
      <x v="11"/>
    </i>
    <i>
      <x v="12"/>
    </i>
    <i>
      <x v="13"/>
    </i>
    <i>
      <x v="14"/>
    </i>
    <i t="grand">
      <x/>
    </i>
  </rowItems>
  <colItems count="1">
    <i/>
  </colItems>
  <dataFields count="1">
    <dataField name="Somme de SORTIE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3" cacheId="0"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20" firstHeaderRow="1" firstDataRow="1" firstDataCol="1"/>
  <pivotFields count="11">
    <pivotField showAll="0"/>
    <pivotField showAll="0"/>
    <pivotField showAll="0"/>
    <pivotField showAll="0"/>
    <pivotField dataField="1" numFmtId="3" showAll="0"/>
    <pivotField axis="axisRow" showAll="0">
      <items count="17">
        <item x="7"/>
        <item x="12"/>
        <item x="13"/>
        <item x="8"/>
        <item x="10"/>
        <item x="14"/>
        <item x="0"/>
        <item x="1"/>
        <item x="5"/>
        <item x="2"/>
        <item x="3"/>
        <item x="4"/>
        <item x="15"/>
        <item x="9"/>
        <item x="6"/>
        <item x="11"/>
        <item t="default"/>
      </items>
    </pivotField>
    <pivotField showAll="0"/>
    <pivotField showAll="0"/>
    <pivotField showAll="0"/>
    <pivotField showAll="0"/>
    <pivotField showAll="0"/>
  </pivotFields>
  <rowFields count="1">
    <field x="5"/>
  </rowFields>
  <rowItems count="17">
    <i>
      <x/>
    </i>
    <i>
      <x v="1"/>
    </i>
    <i>
      <x v="2"/>
    </i>
    <i>
      <x v="3"/>
    </i>
    <i>
      <x v="4"/>
    </i>
    <i>
      <x v="5"/>
    </i>
    <i>
      <x v="6"/>
    </i>
    <i>
      <x v="7"/>
    </i>
    <i>
      <x v="8"/>
    </i>
    <i>
      <x v="9"/>
    </i>
    <i>
      <x v="10"/>
    </i>
    <i>
      <x v="11"/>
    </i>
    <i>
      <x v="12"/>
    </i>
    <i>
      <x v="13"/>
    </i>
    <i>
      <x v="14"/>
    </i>
    <i>
      <x v="15"/>
    </i>
    <i t="grand">
      <x/>
    </i>
  </rowItems>
  <colItems count="1">
    <i/>
  </colItems>
  <dataFields count="1">
    <dataField name="Somme de Montant dépensé"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5" cacheId="2"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Q107" firstHeaderRow="1" firstDataRow="3" firstDataCol="1"/>
  <pivotFields count="11">
    <pivotField numFmtId="14" showAll="0"/>
    <pivotField showAll="0"/>
    <pivotField axis="axisRow" showAll="0">
      <items count="21">
        <item x="13"/>
        <item x="4"/>
        <item x="16"/>
        <item x="10"/>
        <item x="8"/>
        <item x="19"/>
        <item x="15"/>
        <item x="17"/>
        <item x="7"/>
        <item x="12"/>
        <item x="18"/>
        <item x="6"/>
        <item x="2"/>
        <item x="5"/>
        <item x="0"/>
        <item x="14"/>
        <item x="1"/>
        <item x="3"/>
        <item x="9"/>
        <item x="11"/>
        <item t="default"/>
      </items>
    </pivotField>
    <pivotField axis="axisCol" showAll="0">
      <items count="8">
        <item x="0"/>
        <item x="2"/>
        <item x="3"/>
        <item x="4"/>
        <item x="1"/>
        <item x="6"/>
        <item x="5"/>
        <item t="default"/>
      </items>
    </pivotField>
    <pivotField dataField="1" numFmtId="3" showAll="0"/>
    <pivotField axis="axisRow" showAll="0">
      <items count="17">
        <item x="7"/>
        <item x="12"/>
        <item x="13"/>
        <item x="8"/>
        <item x="10"/>
        <item x="14"/>
        <item x="0"/>
        <item x="1"/>
        <item x="5"/>
        <item x="2"/>
        <item x="3"/>
        <item x="4"/>
        <item x="15"/>
        <item x="9"/>
        <item x="6"/>
        <item x="11"/>
        <item t="default"/>
      </items>
    </pivotField>
    <pivotField showAll="0"/>
    <pivotField showAll="0"/>
    <pivotField showAll="0"/>
    <pivotField showAll="0"/>
    <pivotField showAll="0"/>
  </pivotFields>
  <rowFields count="2">
    <field x="5"/>
    <field x="2"/>
  </rowFields>
  <rowItems count="102">
    <i>
      <x/>
    </i>
    <i r="1">
      <x v="1"/>
    </i>
    <i r="1">
      <x v="3"/>
    </i>
    <i r="1">
      <x v="11"/>
    </i>
    <i r="1">
      <x v="14"/>
    </i>
    <i r="1">
      <x v="16"/>
    </i>
    <i>
      <x v="1"/>
    </i>
    <i r="1">
      <x/>
    </i>
    <i r="1">
      <x v="7"/>
    </i>
    <i r="1">
      <x v="9"/>
    </i>
    <i r="1">
      <x v="11"/>
    </i>
    <i r="1">
      <x v="14"/>
    </i>
    <i>
      <x v="2"/>
    </i>
    <i r="1">
      <x/>
    </i>
    <i>
      <x v="3"/>
    </i>
    <i r="1">
      <x v="9"/>
    </i>
    <i r="1">
      <x v="11"/>
    </i>
    <i r="1">
      <x v="14"/>
    </i>
    <i>
      <x v="4"/>
    </i>
    <i r="1">
      <x v="4"/>
    </i>
    <i r="1">
      <x v="8"/>
    </i>
    <i r="1">
      <x v="14"/>
    </i>
    <i r="1">
      <x v="16"/>
    </i>
    <i>
      <x v="5"/>
    </i>
    <i r="1">
      <x v="6"/>
    </i>
    <i r="1">
      <x v="8"/>
    </i>
    <i r="1">
      <x v="12"/>
    </i>
    <i r="1">
      <x v="14"/>
    </i>
    <i r="1">
      <x v="16"/>
    </i>
    <i>
      <x v="6"/>
    </i>
    <i r="1">
      <x v="1"/>
    </i>
    <i r="1">
      <x v="3"/>
    </i>
    <i r="1">
      <x v="14"/>
    </i>
    <i r="1">
      <x v="16"/>
    </i>
    <i>
      <x v="7"/>
    </i>
    <i r="1">
      <x v="1"/>
    </i>
    <i r="1">
      <x v="3"/>
    </i>
    <i r="1">
      <x v="8"/>
    </i>
    <i r="1">
      <x v="9"/>
    </i>
    <i r="1">
      <x v="12"/>
    </i>
    <i r="1">
      <x v="14"/>
    </i>
    <i r="1">
      <x v="16"/>
    </i>
    <i r="1">
      <x v="17"/>
    </i>
    <i>
      <x v="8"/>
    </i>
    <i r="1">
      <x v="1"/>
    </i>
    <i r="1">
      <x v="6"/>
    </i>
    <i r="1">
      <x v="8"/>
    </i>
    <i r="1">
      <x v="11"/>
    </i>
    <i r="1">
      <x v="14"/>
    </i>
    <i r="1">
      <x v="15"/>
    </i>
    <i r="1">
      <x v="16"/>
    </i>
    <i r="1">
      <x v="17"/>
    </i>
    <i r="1">
      <x v="19"/>
    </i>
    <i>
      <x v="9"/>
    </i>
    <i r="1">
      <x v="1"/>
    </i>
    <i r="1">
      <x v="2"/>
    </i>
    <i r="1">
      <x v="9"/>
    </i>
    <i r="1">
      <x v="12"/>
    </i>
    <i r="1">
      <x v="14"/>
    </i>
    <i r="1">
      <x v="16"/>
    </i>
    <i r="1">
      <x v="17"/>
    </i>
    <i r="1">
      <x v="18"/>
    </i>
    <i>
      <x v="10"/>
    </i>
    <i r="1">
      <x v="1"/>
    </i>
    <i r="1">
      <x v="9"/>
    </i>
    <i r="1">
      <x v="12"/>
    </i>
    <i r="1">
      <x v="14"/>
    </i>
    <i r="1">
      <x v="16"/>
    </i>
    <i>
      <x v="11"/>
    </i>
    <i r="1">
      <x v="5"/>
    </i>
    <i r="1">
      <x v="8"/>
    </i>
    <i r="1">
      <x v="9"/>
    </i>
    <i r="1">
      <x v="10"/>
    </i>
    <i r="1">
      <x v="11"/>
    </i>
    <i r="1">
      <x v="12"/>
    </i>
    <i r="1">
      <x v="13"/>
    </i>
    <i r="1">
      <x v="14"/>
    </i>
    <i>
      <x v="12"/>
    </i>
    <i r="1">
      <x v="9"/>
    </i>
    <i r="1">
      <x v="11"/>
    </i>
    <i r="1">
      <x v="14"/>
    </i>
    <i>
      <x v="13"/>
    </i>
    <i r="1">
      <x v="1"/>
    </i>
    <i r="1">
      <x v="6"/>
    </i>
    <i r="1">
      <x v="8"/>
    </i>
    <i r="1">
      <x v="11"/>
    </i>
    <i r="1">
      <x v="14"/>
    </i>
    <i r="1">
      <x v="16"/>
    </i>
    <i>
      <x v="14"/>
    </i>
    <i r="1">
      <x v="1"/>
    </i>
    <i r="1">
      <x v="8"/>
    </i>
    <i r="1">
      <x v="11"/>
    </i>
    <i r="1">
      <x v="14"/>
    </i>
    <i r="1">
      <x v="16"/>
    </i>
    <i r="1">
      <x v="17"/>
    </i>
    <i r="1">
      <x v="19"/>
    </i>
    <i>
      <x v="15"/>
    </i>
    <i r="1">
      <x v="1"/>
    </i>
    <i r="1">
      <x v="9"/>
    </i>
    <i r="1">
      <x v="11"/>
    </i>
    <i r="1">
      <x v="14"/>
    </i>
    <i t="grand">
      <x/>
    </i>
  </rowItems>
  <colFields count="2">
    <field x="-2"/>
    <field x="3"/>
  </colFields>
  <colItems count="16">
    <i>
      <x/>
      <x/>
    </i>
    <i r="1">
      <x v="1"/>
    </i>
    <i r="1">
      <x v="2"/>
    </i>
    <i r="1">
      <x v="3"/>
    </i>
    <i r="1">
      <x v="4"/>
    </i>
    <i r="1">
      <x v="5"/>
    </i>
    <i r="1">
      <x v="6"/>
    </i>
    <i i="1">
      <x v="1"/>
      <x/>
    </i>
    <i r="1" i="1">
      <x v="1"/>
    </i>
    <i r="1" i="1">
      <x v="2"/>
    </i>
    <i r="1" i="1">
      <x v="3"/>
    </i>
    <i r="1" i="1">
      <x v="4"/>
    </i>
    <i r="1" i="1">
      <x v="5"/>
    </i>
    <i r="1" i="1">
      <x v="6"/>
    </i>
    <i t="grand">
      <x/>
    </i>
    <i t="grand" i="1">
      <x/>
    </i>
  </colItems>
  <dataFields count="2">
    <dataField name="Somme de Montant dépensé" fld="4" baseField="0" baseItem="0"/>
    <dataField name="Somme de Montant dépensé2"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9"/>
  <sheetViews>
    <sheetView workbookViewId="0">
      <selection activeCell="E24" sqref="E24"/>
    </sheetView>
  </sheetViews>
  <sheetFormatPr baseColWidth="10" defaultRowHeight="15" x14ac:dyDescent="0.25"/>
  <cols>
    <col min="1" max="1" width="21" customWidth="1"/>
    <col min="2" max="2" width="18.140625" bestFit="1" customWidth="1"/>
  </cols>
  <sheetData>
    <row r="3" spans="1:2" x14ac:dyDescent="0.25">
      <c r="A3" s="123" t="s">
        <v>1124</v>
      </c>
      <c r="B3" t="s">
        <v>1123</v>
      </c>
    </row>
    <row r="4" spans="1:2" x14ac:dyDescent="0.25">
      <c r="A4" s="124" t="s">
        <v>14</v>
      </c>
      <c r="B4" s="122">
        <v>7256000</v>
      </c>
    </row>
    <row r="5" spans="1:2" x14ac:dyDescent="0.25">
      <c r="A5" s="124" t="s">
        <v>210</v>
      </c>
      <c r="B5" s="122">
        <v>2148300</v>
      </c>
    </row>
    <row r="6" spans="1:2" x14ac:dyDescent="0.25">
      <c r="A6" s="124" t="s">
        <v>19</v>
      </c>
      <c r="B6" s="122">
        <v>7539928</v>
      </c>
    </row>
    <row r="7" spans="1:2" x14ac:dyDescent="0.25">
      <c r="A7" s="124" t="s">
        <v>679</v>
      </c>
      <c r="B7" s="122">
        <v>3465500</v>
      </c>
    </row>
    <row r="8" spans="1:2" x14ac:dyDescent="0.25">
      <c r="A8" s="124" t="s">
        <v>10</v>
      </c>
      <c r="B8" s="122">
        <v>3675000</v>
      </c>
    </row>
    <row r="9" spans="1:2" x14ac:dyDescent="0.25">
      <c r="A9" s="124" t="s">
        <v>8</v>
      </c>
      <c r="B9" s="122">
        <v>6403000</v>
      </c>
    </row>
    <row r="10" spans="1:2" x14ac:dyDescent="0.25">
      <c r="A10" s="124" t="s">
        <v>16</v>
      </c>
      <c r="B10" s="122">
        <v>10195000</v>
      </c>
    </row>
    <row r="11" spans="1:2" x14ac:dyDescent="0.25">
      <c r="A11" s="124" t="s">
        <v>9</v>
      </c>
      <c r="B11" s="122">
        <v>6756000</v>
      </c>
    </row>
    <row r="12" spans="1:2" x14ac:dyDescent="0.25">
      <c r="A12" s="124" t="s">
        <v>11</v>
      </c>
      <c r="B12" s="122">
        <v>2191000</v>
      </c>
    </row>
    <row r="13" spans="1:2" x14ac:dyDescent="0.25">
      <c r="A13" s="124" t="s">
        <v>12</v>
      </c>
      <c r="B13" s="122">
        <v>15531576</v>
      </c>
    </row>
    <row r="14" spans="1:2" x14ac:dyDescent="0.25">
      <c r="A14" s="124" t="s">
        <v>689</v>
      </c>
      <c r="B14" s="122">
        <v>750000</v>
      </c>
    </row>
    <row r="15" spans="1:2" x14ac:dyDescent="0.25">
      <c r="A15" s="124" t="s">
        <v>13</v>
      </c>
      <c r="B15" s="122">
        <v>13670000</v>
      </c>
    </row>
    <row r="16" spans="1:2" x14ac:dyDescent="0.25">
      <c r="A16" s="124" t="s">
        <v>17</v>
      </c>
      <c r="B16" s="122">
        <v>3240000</v>
      </c>
    </row>
    <row r="17" spans="1:2" x14ac:dyDescent="0.25">
      <c r="A17" s="124" t="s">
        <v>18</v>
      </c>
      <c r="B17" s="122">
        <v>3284500</v>
      </c>
    </row>
    <row r="18" spans="1:2" x14ac:dyDescent="0.25">
      <c r="A18" s="124" t="s">
        <v>1125</v>
      </c>
      <c r="B18" s="122"/>
    </row>
    <row r="19" spans="1:2" x14ac:dyDescent="0.25">
      <c r="A19" s="124" t="s">
        <v>1126</v>
      </c>
      <c r="B19" s="122">
        <v>86105804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7"/>
  <sheetViews>
    <sheetView workbookViewId="0">
      <selection activeCell="D218" sqref="D218"/>
    </sheetView>
  </sheetViews>
  <sheetFormatPr baseColWidth="10" defaultRowHeight="15" x14ac:dyDescent="0.25"/>
  <cols>
    <col min="1" max="1" width="7.140625" customWidth="1"/>
    <col min="2" max="2" width="12.28515625" customWidth="1"/>
    <col min="3" max="3" width="10" customWidth="1"/>
    <col min="4" max="4" width="54.42578125" customWidth="1"/>
    <col min="7" max="7" width="18.85546875" customWidth="1"/>
    <col min="8" max="9" width="14.28515625" bestFit="1" customWidth="1"/>
  </cols>
  <sheetData>
    <row r="1" spans="1:7" x14ac:dyDescent="0.25">
      <c r="B1" s="1" t="s">
        <v>0</v>
      </c>
      <c r="C1" s="1"/>
      <c r="D1" s="2"/>
      <c r="E1" s="3"/>
      <c r="F1" s="3"/>
    </row>
    <row r="2" spans="1:7" x14ac:dyDescent="0.25">
      <c r="B2" s="2"/>
      <c r="C2" s="2"/>
      <c r="D2" s="2"/>
      <c r="E2" s="3"/>
      <c r="F2" s="3"/>
    </row>
    <row r="3" spans="1:7" x14ac:dyDescent="0.25">
      <c r="B3" s="1" t="s">
        <v>300</v>
      </c>
      <c r="C3" s="1"/>
      <c r="D3" s="2"/>
      <c r="E3" s="3"/>
      <c r="F3" s="3"/>
    </row>
    <row r="4" spans="1:7" x14ac:dyDescent="0.25">
      <c r="B4" s="2"/>
      <c r="C4" s="2"/>
      <c r="D4" s="2"/>
      <c r="E4" s="3"/>
      <c r="F4" s="3"/>
    </row>
    <row r="5" spans="1:7" x14ac:dyDescent="0.25">
      <c r="A5" s="190" t="s">
        <v>1</v>
      </c>
      <c r="B5" s="4"/>
      <c r="C5" s="5"/>
      <c r="D5" s="5"/>
      <c r="E5" s="6"/>
      <c r="F5" s="7"/>
      <c r="G5" s="190" t="s">
        <v>2</v>
      </c>
    </row>
    <row r="6" spans="1:7" x14ac:dyDescent="0.25">
      <c r="A6" s="191"/>
      <c r="B6" s="8" t="s">
        <v>3</v>
      </c>
      <c r="C6" s="9" t="s">
        <v>4</v>
      </c>
      <c r="D6" s="9" t="s">
        <v>5</v>
      </c>
      <c r="E6" s="10" t="s">
        <v>6</v>
      </c>
      <c r="F6" s="11" t="s">
        <v>7</v>
      </c>
      <c r="G6" s="192"/>
    </row>
    <row r="7" spans="1:7" ht="15.75" x14ac:dyDescent="0.25">
      <c r="A7" s="12"/>
      <c r="B7" s="13"/>
      <c r="C7" s="13"/>
      <c r="D7" s="14" t="s">
        <v>23</v>
      </c>
      <c r="E7" s="15">
        <v>23412326</v>
      </c>
      <c r="F7" s="16"/>
      <c r="G7" s="17"/>
    </row>
    <row r="8" spans="1:7" x14ac:dyDescent="0.25">
      <c r="A8" s="63">
        <v>1568</v>
      </c>
      <c r="B8" s="19">
        <v>43344</v>
      </c>
      <c r="C8" s="20" t="s">
        <v>8</v>
      </c>
      <c r="D8" s="20" t="s">
        <v>202</v>
      </c>
      <c r="E8" s="21"/>
      <c r="F8" s="21">
        <v>1203000</v>
      </c>
      <c r="G8" s="63" t="s">
        <v>24</v>
      </c>
    </row>
    <row r="9" spans="1:7" x14ac:dyDescent="0.25">
      <c r="A9" s="63" t="s">
        <v>665</v>
      </c>
      <c r="B9" s="19">
        <v>43344</v>
      </c>
      <c r="C9" s="20" t="s">
        <v>11</v>
      </c>
      <c r="D9" s="20" t="s">
        <v>666</v>
      </c>
      <c r="E9" s="21"/>
      <c r="F9" s="21">
        <v>403000</v>
      </c>
      <c r="G9" s="63" t="s">
        <v>667</v>
      </c>
    </row>
    <row r="10" spans="1:7" x14ac:dyDescent="0.25">
      <c r="A10" s="20">
        <v>1569</v>
      </c>
      <c r="B10" s="19">
        <v>43344</v>
      </c>
      <c r="C10" s="20" t="s">
        <v>17</v>
      </c>
      <c r="D10" s="20" t="s">
        <v>203</v>
      </c>
      <c r="E10" s="21"/>
      <c r="F10" s="21">
        <v>200000</v>
      </c>
      <c r="G10" s="63" t="s">
        <v>25</v>
      </c>
    </row>
    <row r="11" spans="1:7" x14ac:dyDescent="0.25">
      <c r="A11" s="63">
        <v>1570</v>
      </c>
      <c r="B11" s="19">
        <v>43344</v>
      </c>
      <c r="C11" s="20" t="s">
        <v>12</v>
      </c>
      <c r="D11" s="20" t="s">
        <v>205</v>
      </c>
      <c r="E11" s="21"/>
      <c r="F11" s="21">
        <v>8000</v>
      </c>
      <c r="G11" s="63" t="s">
        <v>26</v>
      </c>
    </row>
    <row r="12" spans="1:7" x14ac:dyDescent="0.25">
      <c r="A12" s="20">
        <v>1571</v>
      </c>
      <c r="B12" s="19">
        <v>43344</v>
      </c>
      <c r="C12" s="20" t="s">
        <v>16</v>
      </c>
      <c r="D12" s="20" t="s">
        <v>204</v>
      </c>
      <c r="E12" s="21"/>
      <c r="F12" s="21">
        <v>6000</v>
      </c>
      <c r="G12" s="63" t="s">
        <v>27</v>
      </c>
    </row>
    <row r="13" spans="1:7" x14ac:dyDescent="0.25">
      <c r="A13" s="63">
        <v>1572</v>
      </c>
      <c r="B13" s="19">
        <v>43344</v>
      </c>
      <c r="C13" s="20" t="s">
        <v>12</v>
      </c>
      <c r="D13" s="20" t="s">
        <v>206</v>
      </c>
      <c r="E13" s="21"/>
      <c r="F13" s="21">
        <v>42000</v>
      </c>
      <c r="G13" s="63" t="s">
        <v>28</v>
      </c>
    </row>
    <row r="14" spans="1:7" x14ac:dyDescent="0.25">
      <c r="A14" s="20">
        <v>1573</v>
      </c>
      <c r="B14" s="19">
        <v>43345</v>
      </c>
      <c r="C14" s="20" t="s">
        <v>16</v>
      </c>
      <c r="D14" s="20" t="s">
        <v>204</v>
      </c>
      <c r="E14" s="21"/>
      <c r="F14" s="21">
        <v>15000</v>
      </c>
      <c r="G14" s="63" t="s">
        <v>29</v>
      </c>
    </row>
    <row r="15" spans="1:7" x14ac:dyDescent="0.25">
      <c r="A15" s="63">
        <v>1574</v>
      </c>
      <c r="B15" s="19">
        <v>43345</v>
      </c>
      <c r="C15" s="22" t="s">
        <v>9</v>
      </c>
      <c r="D15" s="20" t="s">
        <v>207</v>
      </c>
      <c r="E15" s="21"/>
      <c r="F15" s="21">
        <v>780000</v>
      </c>
      <c r="G15" s="63" t="s">
        <v>30</v>
      </c>
    </row>
    <row r="16" spans="1:7" x14ac:dyDescent="0.25">
      <c r="A16" s="20">
        <v>1575</v>
      </c>
      <c r="B16" s="19">
        <v>43345</v>
      </c>
      <c r="C16" s="22" t="s">
        <v>12</v>
      </c>
      <c r="D16" s="20" t="s">
        <v>208</v>
      </c>
      <c r="E16" s="21"/>
      <c r="F16" s="21">
        <v>20000</v>
      </c>
      <c r="G16" s="63" t="s">
        <v>31</v>
      </c>
    </row>
    <row r="17" spans="1:7" x14ac:dyDescent="0.25">
      <c r="A17" s="63">
        <v>1576</v>
      </c>
      <c r="B17" s="19">
        <v>43345</v>
      </c>
      <c r="C17" s="22" t="s">
        <v>16</v>
      </c>
      <c r="D17" s="20" t="s">
        <v>209</v>
      </c>
      <c r="E17" s="21"/>
      <c r="F17" s="21">
        <v>50000</v>
      </c>
      <c r="G17" s="63" t="s">
        <v>32</v>
      </c>
    </row>
    <row r="18" spans="1:7" x14ac:dyDescent="0.25">
      <c r="A18" s="20">
        <v>1577</v>
      </c>
      <c r="B18" s="19">
        <v>43346</v>
      </c>
      <c r="C18" s="22" t="s">
        <v>210</v>
      </c>
      <c r="D18" s="23" t="s">
        <v>211</v>
      </c>
      <c r="E18" s="21"/>
      <c r="F18" s="21">
        <v>70000</v>
      </c>
      <c r="G18" s="63" t="s">
        <v>33</v>
      </c>
    </row>
    <row r="19" spans="1:7" x14ac:dyDescent="0.25">
      <c r="A19" s="63">
        <v>1578</v>
      </c>
      <c r="B19" s="19">
        <v>43346</v>
      </c>
      <c r="C19" s="22" t="s">
        <v>210</v>
      </c>
      <c r="D19" s="23" t="s">
        <v>212</v>
      </c>
      <c r="E19" s="27"/>
      <c r="F19" s="21">
        <v>180000</v>
      </c>
      <c r="G19" s="63" t="s">
        <v>34</v>
      </c>
    </row>
    <row r="20" spans="1:7" x14ac:dyDescent="0.25">
      <c r="A20" s="20">
        <v>1579</v>
      </c>
      <c r="B20" s="19">
        <v>43346</v>
      </c>
      <c r="C20" s="22" t="s">
        <v>8</v>
      </c>
      <c r="D20" s="23" t="s">
        <v>213</v>
      </c>
      <c r="E20" s="21"/>
      <c r="F20" s="21">
        <v>10000</v>
      </c>
      <c r="G20" s="63" t="s">
        <v>35</v>
      </c>
    </row>
    <row r="21" spans="1:7" x14ac:dyDescent="0.25">
      <c r="A21" s="63">
        <v>1580</v>
      </c>
      <c r="B21" s="19">
        <v>43346</v>
      </c>
      <c r="C21" s="22" t="s">
        <v>13</v>
      </c>
      <c r="D21" s="23" t="s">
        <v>214</v>
      </c>
      <c r="E21" s="27"/>
      <c r="F21" s="21">
        <v>100000</v>
      </c>
      <c r="G21" s="63" t="s">
        <v>36</v>
      </c>
    </row>
    <row r="22" spans="1:7" x14ac:dyDescent="0.25">
      <c r="A22" s="20">
        <v>1581</v>
      </c>
      <c r="B22" s="19">
        <v>43346</v>
      </c>
      <c r="C22" s="22" t="s">
        <v>12</v>
      </c>
      <c r="D22" s="23" t="s">
        <v>215</v>
      </c>
      <c r="E22" s="21"/>
      <c r="F22" s="21">
        <v>70000</v>
      </c>
      <c r="G22" s="63" t="s">
        <v>37</v>
      </c>
    </row>
    <row r="23" spans="1:7" x14ac:dyDescent="0.25">
      <c r="A23" s="63">
        <v>1582</v>
      </c>
      <c r="B23" s="19">
        <v>43346</v>
      </c>
      <c r="C23" s="22" t="s">
        <v>13</v>
      </c>
      <c r="D23" s="20" t="s">
        <v>707</v>
      </c>
      <c r="E23" s="21"/>
      <c r="F23" s="28">
        <v>400000</v>
      </c>
      <c r="G23" s="63" t="s">
        <v>38</v>
      </c>
    </row>
    <row r="24" spans="1:7" x14ac:dyDescent="0.25">
      <c r="A24" s="20">
        <v>1583</v>
      </c>
      <c r="B24" s="19">
        <v>43346</v>
      </c>
      <c r="C24" s="22" t="s">
        <v>16</v>
      </c>
      <c r="D24" s="20" t="s">
        <v>950</v>
      </c>
      <c r="E24" s="21"/>
      <c r="F24" s="28">
        <v>70000</v>
      </c>
      <c r="G24" s="20" t="s">
        <v>39</v>
      </c>
    </row>
    <row r="25" spans="1:7" x14ac:dyDescent="0.25">
      <c r="A25" s="111" t="s">
        <v>948</v>
      </c>
      <c r="B25" s="109">
        <v>43346</v>
      </c>
      <c r="C25" s="110" t="s">
        <v>12</v>
      </c>
      <c r="D25" s="111" t="s">
        <v>218</v>
      </c>
      <c r="E25" s="112">
        <v>190000</v>
      </c>
      <c r="F25" s="113"/>
      <c r="G25" s="111" t="s">
        <v>947</v>
      </c>
    </row>
    <row r="26" spans="1:7" x14ac:dyDescent="0.25">
      <c r="A26" s="63">
        <v>1584</v>
      </c>
      <c r="B26" s="19">
        <v>43346</v>
      </c>
      <c r="C26" s="22" t="s">
        <v>14</v>
      </c>
      <c r="D26" s="20" t="s">
        <v>219</v>
      </c>
      <c r="E26" s="21"/>
      <c r="F26" s="21">
        <v>60000</v>
      </c>
      <c r="G26" s="63" t="s">
        <v>40</v>
      </c>
    </row>
    <row r="27" spans="1:7" x14ac:dyDescent="0.25">
      <c r="A27" s="20">
        <v>1585</v>
      </c>
      <c r="B27" s="19">
        <v>43346</v>
      </c>
      <c r="C27" s="22" t="s">
        <v>12</v>
      </c>
      <c r="D27" s="20" t="s">
        <v>220</v>
      </c>
      <c r="E27" s="21"/>
      <c r="F27" s="21">
        <v>475000</v>
      </c>
      <c r="G27" s="63" t="s">
        <v>41</v>
      </c>
    </row>
    <row r="28" spans="1:7" x14ac:dyDescent="0.25">
      <c r="A28" s="63">
        <v>1586</v>
      </c>
      <c r="B28" s="19">
        <v>43346</v>
      </c>
      <c r="C28" s="22" t="s">
        <v>11</v>
      </c>
      <c r="D28" s="20" t="s">
        <v>221</v>
      </c>
      <c r="E28" s="21"/>
      <c r="F28" s="21">
        <v>85000</v>
      </c>
      <c r="G28" s="63" t="s">
        <v>42</v>
      </c>
    </row>
    <row r="29" spans="1:7" x14ac:dyDescent="0.25">
      <c r="A29" s="20">
        <v>1587</v>
      </c>
      <c r="B29" s="19">
        <v>43346</v>
      </c>
      <c r="C29" s="22" t="s">
        <v>8</v>
      </c>
      <c r="D29" s="20" t="s">
        <v>222</v>
      </c>
      <c r="E29" s="21"/>
      <c r="F29" s="28">
        <v>135000</v>
      </c>
      <c r="G29" s="63" t="s">
        <v>43</v>
      </c>
    </row>
    <row r="30" spans="1:7" x14ac:dyDescent="0.25">
      <c r="A30" s="63">
        <v>1588</v>
      </c>
      <c r="B30" s="19">
        <v>43346</v>
      </c>
      <c r="C30" s="22" t="s">
        <v>16</v>
      </c>
      <c r="D30" s="20" t="s">
        <v>223</v>
      </c>
      <c r="E30" s="21"/>
      <c r="F30" s="28">
        <v>85000</v>
      </c>
      <c r="G30" s="63" t="s">
        <v>44</v>
      </c>
    </row>
    <row r="31" spans="1:7" x14ac:dyDescent="0.25">
      <c r="A31" s="20">
        <v>1589</v>
      </c>
      <c r="B31" s="19">
        <v>43347</v>
      </c>
      <c r="C31" s="22" t="s">
        <v>9</v>
      </c>
      <c r="D31" s="20" t="s">
        <v>224</v>
      </c>
      <c r="E31" s="21"/>
      <c r="F31" s="28">
        <v>2500000</v>
      </c>
      <c r="G31" s="63" t="s">
        <v>45</v>
      </c>
    </row>
    <row r="32" spans="1:7" x14ac:dyDescent="0.25">
      <c r="A32" s="63">
        <v>1590</v>
      </c>
      <c r="B32" s="19">
        <v>43347</v>
      </c>
      <c r="C32" s="22" t="s">
        <v>16</v>
      </c>
      <c r="D32" s="20" t="s">
        <v>225</v>
      </c>
      <c r="E32" s="21"/>
      <c r="F32" s="28">
        <v>6000</v>
      </c>
      <c r="G32" s="63" t="s">
        <v>46</v>
      </c>
    </row>
    <row r="33" spans="1:7" x14ac:dyDescent="0.25">
      <c r="A33" s="20">
        <v>1591</v>
      </c>
      <c r="B33" s="19">
        <v>43347</v>
      </c>
      <c r="C33" s="22" t="s">
        <v>12</v>
      </c>
      <c r="D33" s="20" t="s">
        <v>446</v>
      </c>
      <c r="E33" s="21"/>
      <c r="F33" s="28">
        <v>46000</v>
      </c>
      <c r="G33" s="63" t="s">
        <v>47</v>
      </c>
    </row>
    <row r="34" spans="1:7" x14ac:dyDescent="0.25">
      <c r="A34" s="63">
        <v>1592</v>
      </c>
      <c r="B34" s="19">
        <v>43347</v>
      </c>
      <c r="C34" s="22" t="s">
        <v>12</v>
      </c>
      <c r="D34" s="20" t="s">
        <v>226</v>
      </c>
      <c r="E34" s="27"/>
      <c r="F34" s="21">
        <v>70000</v>
      </c>
      <c r="G34" s="63" t="s">
        <v>48</v>
      </c>
    </row>
    <row r="35" spans="1:7" x14ac:dyDescent="0.25">
      <c r="A35" s="20">
        <v>1593</v>
      </c>
      <c r="B35" s="19">
        <v>43347</v>
      </c>
      <c r="C35" s="22" t="s">
        <v>10</v>
      </c>
      <c r="D35" s="20" t="s">
        <v>20</v>
      </c>
      <c r="E35" s="27"/>
      <c r="F35" s="21">
        <v>28000</v>
      </c>
      <c r="G35" s="63" t="s">
        <v>49</v>
      </c>
    </row>
    <row r="36" spans="1:7" x14ac:dyDescent="0.25">
      <c r="A36" s="63">
        <v>1594</v>
      </c>
      <c r="B36" s="19">
        <v>43347</v>
      </c>
      <c r="C36" s="22" t="s">
        <v>19</v>
      </c>
      <c r="D36" s="20" t="s">
        <v>410</v>
      </c>
      <c r="E36" s="27"/>
      <c r="F36" s="21">
        <v>120000</v>
      </c>
      <c r="G36" s="63" t="s">
        <v>50</v>
      </c>
    </row>
    <row r="37" spans="1:7" x14ac:dyDescent="0.25">
      <c r="A37" s="20">
        <v>1595</v>
      </c>
      <c r="B37" s="19">
        <v>43347</v>
      </c>
      <c r="C37" s="22" t="s">
        <v>14</v>
      </c>
      <c r="D37" s="20" t="s">
        <v>227</v>
      </c>
      <c r="E37" s="27"/>
      <c r="F37" s="21">
        <v>6000</v>
      </c>
      <c r="G37" s="63" t="s">
        <v>51</v>
      </c>
    </row>
    <row r="38" spans="1:7" x14ac:dyDescent="0.25">
      <c r="A38" s="63">
        <v>1596</v>
      </c>
      <c r="B38" s="19">
        <v>43347</v>
      </c>
      <c r="C38" s="22" t="s">
        <v>14</v>
      </c>
      <c r="D38" s="20" t="s">
        <v>228</v>
      </c>
      <c r="E38" s="27"/>
      <c r="F38" s="21">
        <v>200000</v>
      </c>
      <c r="G38" s="63" t="s">
        <v>52</v>
      </c>
    </row>
    <row r="39" spans="1:7" x14ac:dyDescent="0.25">
      <c r="A39" s="20">
        <v>1597</v>
      </c>
      <c r="B39" s="19">
        <v>43347</v>
      </c>
      <c r="C39" s="22" t="s">
        <v>12</v>
      </c>
      <c r="D39" s="20" t="s">
        <v>229</v>
      </c>
      <c r="E39" s="27"/>
      <c r="F39" s="21">
        <v>8000</v>
      </c>
      <c r="G39" s="63" t="s">
        <v>53</v>
      </c>
    </row>
    <row r="40" spans="1:7" x14ac:dyDescent="0.25">
      <c r="A40" s="63">
        <v>1598</v>
      </c>
      <c r="B40" s="19">
        <v>43347</v>
      </c>
      <c r="C40" s="22" t="s">
        <v>18</v>
      </c>
      <c r="D40" s="20" t="s">
        <v>230</v>
      </c>
      <c r="E40" s="27"/>
      <c r="F40" s="21">
        <v>70000</v>
      </c>
      <c r="G40" s="63" t="s">
        <v>54</v>
      </c>
    </row>
    <row r="41" spans="1:7" x14ac:dyDescent="0.25">
      <c r="A41" s="111">
        <v>1599</v>
      </c>
      <c r="B41" s="109">
        <v>43347</v>
      </c>
      <c r="C41" s="110" t="s">
        <v>12</v>
      </c>
      <c r="D41" s="111" t="s">
        <v>231</v>
      </c>
      <c r="E41" s="114">
        <v>266000</v>
      </c>
      <c r="F41" s="112"/>
      <c r="G41" s="111" t="s">
        <v>55</v>
      </c>
    </row>
    <row r="42" spans="1:7" x14ac:dyDescent="0.25">
      <c r="A42" s="63">
        <v>1600</v>
      </c>
      <c r="B42" s="19">
        <v>43347</v>
      </c>
      <c r="C42" s="22" t="s">
        <v>12</v>
      </c>
      <c r="D42" s="20" t="s">
        <v>233</v>
      </c>
      <c r="E42" s="27"/>
      <c r="F42" s="21">
        <v>75000</v>
      </c>
      <c r="G42" s="63" t="s">
        <v>56</v>
      </c>
    </row>
    <row r="43" spans="1:7" x14ac:dyDescent="0.25">
      <c r="A43" s="20">
        <v>1601</v>
      </c>
      <c r="B43" s="19">
        <v>43347</v>
      </c>
      <c r="C43" s="22" t="s">
        <v>12</v>
      </c>
      <c r="D43" s="20" t="s">
        <v>232</v>
      </c>
      <c r="E43" s="27"/>
      <c r="F43" s="21">
        <v>611000</v>
      </c>
      <c r="G43" s="63" t="s">
        <v>57</v>
      </c>
    </row>
    <row r="44" spans="1:7" x14ac:dyDescent="0.25">
      <c r="A44" s="29">
        <v>1602</v>
      </c>
      <c r="B44" s="24">
        <v>43347</v>
      </c>
      <c r="C44" s="25" t="s">
        <v>12</v>
      </c>
      <c r="D44" s="29" t="s">
        <v>234</v>
      </c>
      <c r="E44" s="26">
        <v>8000000</v>
      </c>
      <c r="F44" s="26"/>
      <c r="G44" s="29" t="s">
        <v>58</v>
      </c>
    </row>
    <row r="45" spans="1:7" x14ac:dyDescent="0.25">
      <c r="A45" s="20">
        <v>1603</v>
      </c>
      <c r="B45" s="19">
        <v>43347</v>
      </c>
      <c r="C45" s="22" t="s">
        <v>16</v>
      </c>
      <c r="D45" s="20" t="s">
        <v>235</v>
      </c>
      <c r="E45" s="21"/>
      <c r="F45" s="21">
        <v>40000</v>
      </c>
      <c r="G45" s="63" t="s">
        <v>59</v>
      </c>
    </row>
    <row r="46" spans="1:7" x14ac:dyDescent="0.25">
      <c r="A46" s="63">
        <v>1604</v>
      </c>
      <c r="B46" s="19">
        <v>43347</v>
      </c>
      <c r="C46" s="22" t="s">
        <v>12</v>
      </c>
      <c r="D46" s="20" t="s">
        <v>236</v>
      </c>
      <c r="E46" s="21"/>
      <c r="F46" s="21">
        <v>20000</v>
      </c>
      <c r="G46" s="63" t="s">
        <v>60</v>
      </c>
    </row>
    <row r="47" spans="1:7" x14ac:dyDescent="0.25">
      <c r="A47" s="20">
        <v>1605</v>
      </c>
      <c r="B47" s="19">
        <v>43347</v>
      </c>
      <c r="C47" s="22" t="s">
        <v>16</v>
      </c>
      <c r="D47" s="20" t="s">
        <v>237</v>
      </c>
      <c r="E47" s="21"/>
      <c r="F47" s="21">
        <v>6000</v>
      </c>
      <c r="G47" s="63" t="s">
        <v>61</v>
      </c>
    </row>
    <row r="48" spans="1:7" x14ac:dyDescent="0.25">
      <c r="A48" s="63">
        <v>1606</v>
      </c>
      <c r="B48" s="19">
        <v>43347</v>
      </c>
      <c r="C48" s="22" t="s">
        <v>19</v>
      </c>
      <c r="D48" s="20" t="s">
        <v>411</v>
      </c>
      <c r="E48" s="21"/>
      <c r="F48" s="21">
        <v>844928</v>
      </c>
      <c r="G48" s="63" t="s">
        <v>62</v>
      </c>
    </row>
    <row r="49" spans="1:7" x14ac:dyDescent="0.25">
      <c r="A49" s="20">
        <v>1607</v>
      </c>
      <c r="B49" s="19">
        <v>43348</v>
      </c>
      <c r="C49" s="22" t="s">
        <v>10</v>
      </c>
      <c r="D49" s="20" t="s">
        <v>238</v>
      </c>
      <c r="E49" s="21"/>
      <c r="F49" s="21">
        <v>182000</v>
      </c>
      <c r="G49" s="63" t="s">
        <v>63</v>
      </c>
    </row>
    <row r="50" spans="1:7" x14ac:dyDescent="0.25">
      <c r="A50" s="63">
        <v>1608</v>
      </c>
      <c r="B50" s="19">
        <v>43348</v>
      </c>
      <c r="C50" s="22" t="s">
        <v>10</v>
      </c>
      <c r="D50" s="20" t="s">
        <v>239</v>
      </c>
      <c r="E50" s="21"/>
      <c r="F50" s="21">
        <v>38000</v>
      </c>
      <c r="G50" s="63" t="s">
        <v>64</v>
      </c>
    </row>
    <row r="51" spans="1:7" x14ac:dyDescent="0.25">
      <c r="A51" s="20">
        <v>1609</v>
      </c>
      <c r="B51" s="19">
        <v>43348</v>
      </c>
      <c r="C51" s="22" t="s">
        <v>10</v>
      </c>
      <c r="D51" s="20" t="s">
        <v>20</v>
      </c>
      <c r="E51" s="21"/>
      <c r="F51" s="21">
        <v>44000</v>
      </c>
      <c r="G51" s="63" t="s">
        <v>65</v>
      </c>
    </row>
    <row r="52" spans="1:7" x14ac:dyDescent="0.25">
      <c r="A52" s="63">
        <v>1610</v>
      </c>
      <c r="B52" s="19">
        <v>43348</v>
      </c>
      <c r="C52" s="22" t="s">
        <v>17</v>
      </c>
      <c r="D52" s="20" t="s">
        <v>240</v>
      </c>
      <c r="E52" s="21"/>
      <c r="F52" s="21">
        <v>60000</v>
      </c>
      <c r="G52" s="63" t="s">
        <v>66</v>
      </c>
    </row>
    <row r="53" spans="1:7" x14ac:dyDescent="0.25">
      <c r="A53" s="20">
        <v>1611</v>
      </c>
      <c r="B53" s="19">
        <v>43348</v>
      </c>
      <c r="C53" s="22" t="s">
        <v>18</v>
      </c>
      <c r="D53" s="20" t="s">
        <v>241</v>
      </c>
      <c r="E53" s="21"/>
      <c r="F53" s="21">
        <v>300000</v>
      </c>
      <c r="G53" s="63" t="s">
        <v>67</v>
      </c>
    </row>
    <row r="54" spans="1:7" x14ac:dyDescent="0.25">
      <c r="A54" s="63">
        <v>1612</v>
      </c>
      <c r="B54" s="19">
        <v>43348</v>
      </c>
      <c r="C54" s="22" t="s">
        <v>17</v>
      </c>
      <c r="D54" s="20" t="s">
        <v>242</v>
      </c>
      <c r="E54" s="21"/>
      <c r="F54" s="21">
        <v>400000</v>
      </c>
      <c r="G54" s="63" t="s">
        <v>68</v>
      </c>
    </row>
    <row r="55" spans="1:7" x14ac:dyDescent="0.25">
      <c r="A55" s="20">
        <v>1613</v>
      </c>
      <c r="B55" s="19">
        <v>43348</v>
      </c>
      <c r="C55" s="22" t="s">
        <v>18</v>
      </c>
      <c r="D55" s="20" t="s">
        <v>787</v>
      </c>
      <c r="E55" s="21"/>
      <c r="F55" s="21">
        <v>60000</v>
      </c>
      <c r="G55" s="63" t="s">
        <v>69</v>
      </c>
    </row>
    <row r="56" spans="1:7" x14ac:dyDescent="0.25">
      <c r="A56" s="63">
        <v>1614</v>
      </c>
      <c r="B56" s="19">
        <v>43348</v>
      </c>
      <c r="C56" s="22" t="s">
        <v>16</v>
      </c>
      <c r="D56" s="20" t="s">
        <v>243</v>
      </c>
      <c r="E56" s="21"/>
      <c r="F56" s="21">
        <v>18000</v>
      </c>
      <c r="G56" s="63" t="s">
        <v>70</v>
      </c>
    </row>
    <row r="57" spans="1:7" x14ac:dyDescent="0.25">
      <c r="A57" s="20">
        <v>1615</v>
      </c>
      <c r="B57" s="19">
        <v>43349</v>
      </c>
      <c r="C57" s="22" t="s">
        <v>16</v>
      </c>
      <c r="D57" s="20" t="s">
        <v>244</v>
      </c>
      <c r="E57" s="21"/>
      <c r="F57" s="21">
        <v>35000</v>
      </c>
      <c r="G57" s="63" t="s">
        <v>71</v>
      </c>
    </row>
    <row r="58" spans="1:7" x14ac:dyDescent="0.25">
      <c r="A58" s="111">
        <v>1616</v>
      </c>
      <c r="B58" s="109">
        <v>43349</v>
      </c>
      <c r="C58" s="110" t="s">
        <v>12</v>
      </c>
      <c r="D58" s="111" t="s">
        <v>217</v>
      </c>
      <c r="E58" s="112">
        <v>140000</v>
      </c>
      <c r="F58" s="112"/>
      <c r="G58" s="111" t="s">
        <v>72</v>
      </c>
    </row>
    <row r="59" spans="1:7" x14ac:dyDescent="0.25">
      <c r="A59" s="20">
        <v>1617</v>
      </c>
      <c r="B59" s="19">
        <v>43349</v>
      </c>
      <c r="C59" s="22" t="s">
        <v>10</v>
      </c>
      <c r="D59" s="20" t="s">
        <v>470</v>
      </c>
      <c r="E59" s="21"/>
      <c r="F59" s="21">
        <v>895000</v>
      </c>
      <c r="G59" s="63" t="s">
        <v>73</v>
      </c>
    </row>
    <row r="60" spans="1:7" x14ac:dyDescent="0.25">
      <c r="A60" s="63">
        <v>1618</v>
      </c>
      <c r="B60" s="19">
        <v>43349</v>
      </c>
      <c r="C60" s="22" t="s">
        <v>16</v>
      </c>
      <c r="D60" s="20" t="s">
        <v>245</v>
      </c>
      <c r="E60" s="21"/>
      <c r="F60" s="21">
        <v>10000</v>
      </c>
      <c r="G60" s="63" t="s">
        <v>74</v>
      </c>
    </row>
    <row r="61" spans="1:7" x14ac:dyDescent="0.25">
      <c r="A61" s="20">
        <v>1619</v>
      </c>
      <c r="B61" s="19">
        <v>43349</v>
      </c>
      <c r="C61" s="22" t="s">
        <v>19</v>
      </c>
      <c r="D61" s="23" t="s">
        <v>246</v>
      </c>
      <c r="E61" s="21"/>
      <c r="F61" s="21">
        <v>800000</v>
      </c>
      <c r="G61" s="63" t="s">
        <v>75</v>
      </c>
    </row>
    <row r="62" spans="1:7" x14ac:dyDescent="0.25">
      <c r="A62" s="63">
        <v>1620</v>
      </c>
      <c r="B62" s="19">
        <v>43349</v>
      </c>
      <c r="C62" s="22" t="s">
        <v>10</v>
      </c>
      <c r="D62" s="20" t="s">
        <v>247</v>
      </c>
      <c r="E62" s="21"/>
      <c r="F62" s="21">
        <v>10000</v>
      </c>
      <c r="G62" s="63" t="s">
        <v>76</v>
      </c>
    </row>
    <row r="63" spans="1:7" x14ac:dyDescent="0.25">
      <c r="A63" s="20">
        <v>1621</v>
      </c>
      <c r="B63" s="19">
        <v>43349</v>
      </c>
      <c r="C63" s="22" t="s">
        <v>12</v>
      </c>
      <c r="D63" s="20" t="s">
        <v>248</v>
      </c>
      <c r="E63" s="21"/>
      <c r="F63" s="21">
        <v>150000</v>
      </c>
      <c r="G63" s="63" t="s">
        <v>77</v>
      </c>
    </row>
    <row r="64" spans="1:7" x14ac:dyDescent="0.25">
      <c r="A64" s="63">
        <v>1622</v>
      </c>
      <c r="B64" s="19">
        <v>43349</v>
      </c>
      <c r="C64" s="22" t="s">
        <v>13</v>
      </c>
      <c r="D64" s="20" t="s">
        <v>249</v>
      </c>
      <c r="E64" s="21"/>
      <c r="F64" s="21">
        <v>100000</v>
      </c>
      <c r="G64" s="63" t="s">
        <v>78</v>
      </c>
    </row>
    <row r="65" spans="1:7" x14ac:dyDescent="0.25">
      <c r="A65" s="20">
        <v>1623</v>
      </c>
      <c r="B65" s="19">
        <v>43349</v>
      </c>
      <c r="C65" s="22" t="s">
        <v>13</v>
      </c>
      <c r="D65" s="20" t="s">
        <v>250</v>
      </c>
      <c r="E65" s="21"/>
      <c r="F65" s="21">
        <v>100000</v>
      </c>
      <c r="G65" s="63" t="s">
        <v>79</v>
      </c>
    </row>
    <row r="66" spans="1:7" x14ac:dyDescent="0.25">
      <c r="A66" s="63">
        <v>1624</v>
      </c>
      <c r="B66" s="19">
        <v>43349</v>
      </c>
      <c r="C66" s="22" t="s">
        <v>8</v>
      </c>
      <c r="D66" s="20" t="s">
        <v>251</v>
      </c>
      <c r="E66" s="21"/>
      <c r="F66" s="21">
        <v>140000</v>
      </c>
      <c r="G66" s="63" t="s">
        <v>80</v>
      </c>
    </row>
    <row r="67" spans="1:7" x14ac:dyDescent="0.25">
      <c r="A67" s="20">
        <v>1625</v>
      </c>
      <c r="B67" s="19">
        <v>43349</v>
      </c>
      <c r="C67" s="22" t="s">
        <v>13</v>
      </c>
      <c r="D67" s="20" t="s">
        <v>252</v>
      </c>
      <c r="E67" s="21"/>
      <c r="F67" s="21">
        <v>100000</v>
      </c>
      <c r="G67" s="63" t="s">
        <v>81</v>
      </c>
    </row>
    <row r="68" spans="1:7" x14ac:dyDescent="0.25">
      <c r="A68" s="63">
        <v>1626</v>
      </c>
      <c r="B68" s="19">
        <v>43350</v>
      </c>
      <c r="C68" s="22" t="s">
        <v>19</v>
      </c>
      <c r="D68" s="20" t="s">
        <v>253</v>
      </c>
      <c r="E68" s="21"/>
      <c r="F68" s="21">
        <v>400000</v>
      </c>
      <c r="G68" s="63" t="s">
        <v>82</v>
      </c>
    </row>
    <row r="69" spans="1:7" x14ac:dyDescent="0.25">
      <c r="A69" s="20">
        <v>1627</v>
      </c>
      <c r="B69" s="19">
        <v>43350</v>
      </c>
      <c r="C69" s="22" t="s">
        <v>12</v>
      </c>
      <c r="D69" s="20" t="s">
        <v>254</v>
      </c>
      <c r="E69" s="21"/>
      <c r="F69" s="21">
        <v>70000</v>
      </c>
      <c r="G69" s="63" t="s">
        <v>83</v>
      </c>
    </row>
    <row r="70" spans="1:7" x14ac:dyDescent="0.25">
      <c r="A70" s="63">
        <v>1628</v>
      </c>
      <c r="B70" s="19">
        <v>43350</v>
      </c>
      <c r="C70" s="22" t="s">
        <v>17</v>
      </c>
      <c r="D70" s="20" t="s">
        <v>255</v>
      </c>
      <c r="E70" s="21"/>
      <c r="F70" s="21">
        <v>50000</v>
      </c>
      <c r="G70" s="63" t="s">
        <v>84</v>
      </c>
    </row>
    <row r="71" spans="1:7" x14ac:dyDescent="0.25">
      <c r="A71" s="20">
        <v>1629</v>
      </c>
      <c r="B71" s="19">
        <v>43350</v>
      </c>
      <c r="C71" s="22" t="s">
        <v>210</v>
      </c>
      <c r="D71" s="20" t="s">
        <v>256</v>
      </c>
      <c r="E71" s="21"/>
      <c r="F71" s="21">
        <v>150000</v>
      </c>
      <c r="G71" s="63" t="s">
        <v>85</v>
      </c>
    </row>
    <row r="72" spans="1:7" x14ac:dyDescent="0.25">
      <c r="A72" s="63">
        <v>1630</v>
      </c>
      <c r="B72" s="19">
        <v>43350</v>
      </c>
      <c r="C72" s="22" t="s">
        <v>17</v>
      </c>
      <c r="D72" s="20" t="s">
        <v>257</v>
      </c>
      <c r="E72" s="21"/>
      <c r="F72" s="21">
        <v>930000</v>
      </c>
      <c r="G72" s="63" t="s">
        <v>86</v>
      </c>
    </row>
    <row r="73" spans="1:7" x14ac:dyDescent="0.25">
      <c r="A73" s="20">
        <v>1631</v>
      </c>
      <c r="B73" s="19">
        <v>43352</v>
      </c>
      <c r="C73" s="22" t="s">
        <v>13</v>
      </c>
      <c r="D73" s="20" t="s">
        <v>216</v>
      </c>
      <c r="E73" s="21"/>
      <c r="F73" s="21">
        <v>400000</v>
      </c>
      <c r="G73" s="20" t="s">
        <v>87</v>
      </c>
    </row>
    <row r="74" spans="1:7" x14ac:dyDescent="0.25">
      <c r="A74" s="111">
        <v>1632</v>
      </c>
      <c r="B74" s="109">
        <v>43353</v>
      </c>
      <c r="C74" s="110" t="s">
        <v>12</v>
      </c>
      <c r="D74" s="111" t="s">
        <v>217</v>
      </c>
      <c r="E74" s="112">
        <v>133000</v>
      </c>
      <c r="F74" s="112"/>
      <c r="G74" s="111" t="s">
        <v>88</v>
      </c>
    </row>
    <row r="75" spans="1:7" x14ac:dyDescent="0.25">
      <c r="A75" s="99">
        <v>1633</v>
      </c>
      <c r="B75" s="97">
        <v>43353</v>
      </c>
      <c r="C75" s="98" t="s">
        <v>12</v>
      </c>
      <c r="D75" s="99" t="s">
        <v>258</v>
      </c>
      <c r="E75" s="100">
        <v>6000000</v>
      </c>
      <c r="F75" s="100"/>
      <c r="G75" s="99" t="s">
        <v>89</v>
      </c>
    </row>
    <row r="76" spans="1:7" x14ac:dyDescent="0.25">
      <c r="A76" s="63">
        <v>1634</v>
      </c>
      <c r="B76" s="19">
        <v>43353</v>
      </c>
      <c r="C76" s="22" t="s">
        <v>16</v>
      </c>
      <c r="D76" s="20" t="s">
        <v>259</v>
      </c>
      <c r="E76" s="21"/>
      <c r="F76" s="21">
        <v>40000</v>
      </c>
      <c r="G76" s="63" t="s">
        <v>90</v>
      </c>
    </row>
    <row r="77" spans="1:7" x14ac:dyDescent="0.25">
      <c r="A77" s="20">
        <v>1635</v>
      </c>
      <c r="B77" s="19">
        <v>43353</v>
      </c>
      <c r="C77" s="22" t="s">
        <v>8</v>
      </c>
      <c r="D77" s="20" t="s">
        <v>222</v>
      </c>
      <c r="E77" s="21"/>
      <c r="F77" s="21">
        <v>135000</v>
      </c>
      <c r="G77" s="63" t="s">
        <v>91</v>
      </c>
    </row>
    <row r="78" spans="1:7" x14ac:dyDescent="0.25">
      <c r="A78" s="63">
        <v>1636</v>
      </c>
      <c r="B78" s="19">
        <v>43353</v>
      </c>
      <c r="C78" s="22" t="s">
        <v>11</v>
      </c>
      <c r="D78" s="20" t="s">
        <v>221</v>
      </c>
      <c r="E78" s="21"/>
      <c r="F78" s="21">
        <v>85000</v>
      </c>
      <c r="G78" s="63" t="s">
        <v>92</v>
      </c>
    </row>
    <row r="79" spans="1:7" x14ac:dyDescent="0.25">
      <c r="A79" s="20">
        <v>1637</v>
      </c>
      <c r="B79" s="19">
        <v>43353</v>
      </c>
      <c r="C79" s="22" t="s">
        <v>16</v>
      </c>
      <c r="D79" s="20" t="s">
        <v>223</v>
      </c>
      <c r="E79" s="21"/>
      <c r="F79" s="21">
        <v>85000</v>
      </c>
      <c r="G79" s="63" t="s">
        <v>93</v>
      </c>
    </row>
    <row r="80" spans="1:7" x14ac:dyDescent="0.25">
      <c r="A80" s="63">
        <v>1638</v>
      </c>
      <c r="B80" s="19">
        <v>43353</v>
      </c>
      <c r="C80" s="22" t="s">
        <v>12</v>
      </c>
      <c r="D80" s="20" t="s">
        <v>260</v>
      </c>
      <c r="E80" s="21"/>
      <c r="F80" s="21">
        <v>175000</v>
      </c>
      <c r="G80" s="63" t="s">
        <v>94</v>
      </c>
    </row>
    <row r="81" spans="1:7" x14ac:dyDescent="0.25">
      <c r="A81" s="20">
        <v>1639</v>
      </c>
      <c r="B81" s="19">
        <v>43353</v>
      </c>
      <c r="C81" s="22" t="s">
        <v>10</v>
      </c>
      <c r="D81" s="20" t="s">
        <v>261</v>
      </c>
      <c r="E81" s="21"/>
      <c r="F81" s="21">
        <v>95000</v>
      </c>
      <c r="G81" s="63" t="s">
        <v>95</v>
      </c>
    </row>
    <row r="82" spans="1:7" x14ac:dyDescent="0.25">
      <c r="A82" s="63">
        <v>1640</v>
      </c>
      <c r="B82" s="19">
        <v>43353</v>
      </c>
      <c r="C82" s="22" t="s">
        <v>13</v>
      </c>
      <c r="D82" s="20" t="s">
        <v>216</v>
      </c>
      <c r="E82" s="21"/>
      <c r="F82" s="21">
        <v>400000</v>
      </c>
      <c r="G82" s="63" t="s">
        <v>96</v>
      </c>
    </row>
    <row r="83" spans="1:7" x14ac:dyDescent="0.25">
      <c r="A83" s="20">
        <v>1641</v>
      </c>
      <c r="B83" s="19">
        <v>43353</v>
      </c>
      <c r="C83" s="22" t="s">
        <v>18</v>
      </c>
      <c r="D83" s="23" t="s">
        <v>21</v>
      </c>
      <c r="E83" s="21"/>
      <c r="F83" s="21">
        <v>44000</v>
      </c>
      <c r="G83" s="63" t="s">
        <v>97</v>
      </c>
    </row>
    <row r="84" spans="1:7" x14ac:dyDescent="0.25">
      <c r="A84" s="63">
        <v>1642</v>
      </c>
      <c r="B84" s="19">
        <v>43353</v>
      </c>
      <c r="C84" s="22" t="s">
        <v>18</v>
      </c>
      <c r="D84" s="20" t="s">
        <v>262</v>
      </c>
      <c r="E84" s="21"/>
      <c r="F84" s="21">
        <v>25000</v>
      </c>
      <c r="G84" s="63" t="s">
        <v>98</v>
      </c>
    </row>
    <row r="85" spans="1:7" x14ac:dyDescent="0.25">
      <c r="A85" s="20">
        <v>1643</v>
      </c>
      <c r="B85" s="19">
        <v>43353</v>
      </c>
      <c r="C85" s="22" t="s">
        <v>12</v>
      </c>
      <c r="D85" s="20" t="s">
        <v>263</v>
      </c>
      <c r="E85" s="21"/>
      <c r="F85" s="21">
        <v>80000</v>
      </c>
      <c r="G85" s="63" t="s">
        <v>99</v>
      </c>
    </row>
    <row r="86" spans="1:7" x14ac:dyDescent="0.25">
      <c r="A86" s="63">
        <v>1644</v>
      </c>
      <c r="B86" s="19">
        <v>43354</v>
      </c>
      <c r="C86" s="22" t="s">
        <v>13</v>
      </c>
      <c r="D86" s="20" t="s">
        <v>264</v>
      </c>
      <c r="E86" s="21"/>
      <c r="F86" s="21">
        <v>80000</v>
      </c>
      <c r="G86" s="63" t="s">
        <v>100</v>
      </c>
    </row>
    <row r="87" spans="1:7" x14ac:dyDescent="0.25">
      <c r="A87" s="20">
        <v>1645</v>
      </c>
      <c r="B87" s="19">
        <v>43354</v>
      </c>
      <c r="C87" s="22" t="s">
        <v>9</v>
      </c>
      <c r="D87" s="23" t="s">
        <v>265</v>
      </c>
      <c r="E87" s="21"/>
      <c r="F87" s="21">
        <v>100000</v>
      </c>
      <c r="G87" s="63" t="s">
        <v>101</v>
      </c>
    </row>
    <row r="88" spans="1:7" x14ac:dyDescent="0.25">
      <c r="A88" s="63">
        <v>1646</v>
      </c>
      <c r="B88" s="19">
        <v>43354</v>
      </c>
      <c r="C88" s="22" t="s">
        <v>16</v>
      </c>
      <c r="D88" s="20" t="s">
        <v>266</v>
      </c>
      <c r="E88" s="21"/>
      <c r="F88" s="21">
        <v>70000</v>
      </c>
      <c r="G88" s="63" t="s">
        <v>102</v>
      </c>
    </row>
    <row r="89" spans="1:7" x14ac:dyDescent="0.25">
      <c r="A89" s="20">
        <v>1647</v>
      </c>
      <c r="B89" s="19">
        <v>43355</v>
      </c>
      <c r="C89" s="22" t="s">
        <v>12</v>
      </c>
      <c r="D89" s="23" t="s">
        <v>267</v>
      </c>
      <c r="E89" s="21"/>
      <c r="F89" s="21">
        <v>150000</v>
      </c>
      <c r="G89" s="63" t="s">
        <v>103</v>
      </c>
    </row>
    <row r="90" spans="1:7" x14ac:dyDescent="0.25">
      <c r="A90" s="63">
        <v>1648</v>
      </c>
      <c r="B90" s="19">
        <v>43355</v>
      </c>
      <c r="C90" s="22" t="s">
        <v>18</v>
      </c>
      <c r="D90" s="23" t="s">
        <v>268</v>
      </c>
      <c r="E90" s="21"/>
      <c r="F90" s="21">
        <v>800000</v>
      </c>
      <c r="G90" s="63" t="s">
        <v>104</v>
      </c>
    </row>
    <row r="91" spans="1:7" x14ac:dyDescent="0.25">
      <c r="A91" s="20">
        <v>1649</v>
      </c>
      <c r="B91" s="19">
        <v>43355</v>
      </c>
      <c r="C91" s="22" t="s">
        <v>17</v>
      </c>
      <c r="D91" s="23" t="s">
        <v>269</v>
      </c>
      <c r="E91" s="21"/>
      <c r="F91" s="21">
        <v>200000</v>
      </c>
      <c r="G91" s="63" t="s">
        <v>105</v>
      </c>
    </row>
    <row r="92" spans="1:7" x14ac:dyDescent="0.25">
      <c r="A92" s="63">
        <v>1650</v>
      </c>
      <c r="B92" s="19">
        <v>43355</v>
      </c>
      <c r="C92" s="22" t="s">
        <v>12</v>
      </c>
      <c r="D92" s="23" t="s">
        <v>270</v>
      </c>
      <c r="E92" s="21"/>
      <c r="F92" s="21">
        <v>450000</v>
      </c>
      <c r="G92" s="63" t="s">
        <v>106</v>
      </c>
    </row>
    <row r="93" spans="1:7" x14ac:dyDescent="0.25">
      <c r="A93" s="20">
        <v>1651</v>
      </c>
      <c r="B93" s="19">
        <v>43355</v>
      </c>
      <c r="C93" s="22" t="s">
        <v>12</v>
      </c>
      <c r="D93" s="23" t="s">
        <v>271</v>
      </c>
      <c r="E93" s="21"/>
      <c r="F93" s="21">
        <v>10000</v>
      </c>
      <c r="G93" s="63" t="s">
        <v>107</v>
      </c>
    </row>
    <row r="94" spans="1:7" x14ac:dyDescent="0.25">
      <c r="A94" s="63">
        <v>1652</v>
      </c>
      <c r="B94" s="19">
        <v>43355</v>
      </c>
      <c r="C94" s="22" t="s">
        <v>18</v>
      </c>
      <c r="D94" s="20" t="s">
        <v>786</v>
      </c>
      <c r="E94" s="21"/>
      <c r="F94" s="21">
        <v>70000</v>
      </c>
      <c r="G94" s="63" t="s">
        <v>108</v>
      </c>
    </row>
    <row r="95" spans="1:7" x14ac:dyDescent="0.25">
      <c r="A95" s="20">
        <v>1653</v>
      </c>
      <c r="B95" s="19">
        <v>43356</v>
      </c>
      <c r="C95" s="22" t="s">
        <v>13</v>
      </c>
      <c r="D95" s="20" t="s">
        <v>272</v>
      </c>
      <c r="E95" s="21"/>
      <c r="F95" s="21">
        <v>70000</v>
      </c>
      <c r="G95" s="63" t="s">
        <v>109</v>
      </c>
    </row>
    <row r="96" spans="1:7" x14ac:dyDescent="0.25">
      <c r="A96" s="63">
        <v>1654</v>
      </c>
      <c r="B96" s="19">
        <v>43356</v>
      </c>
      <c r="C96" s="22" t="s">
        <v>10</v>
      </c>
      <c r="D96" s="23" t="s">
        <v>20</v>
      </c>
      <c r="E96" s="21"/>
      <c r="F96" s="21">
        <v>33000</v>
      </c>
      <c r="G96" s="63" t="s">
        <v>110</v>
      </c>
    </row>
    <row r="97" spans="1:7" x14ac:dyDescent="0.25">
      <c r="A97" s="20">
        <v>1655</v>
      </c>
      <c r="B97" s="19">
        <v>43356</v>
      </c>
      <c r="C97" s="22" t="s">
        <v>10</v>
      </c>
      <c r="D97" s="23" t="s">
        <v>273</v>
      </c>
      <c r="E97" s="21"/>
      <c r="F97" s="21">
        <v>32000</v>
      </c>
      <c r="G97" s="63" t="s">
        <v>111</v>
      </c>
    </row>
    <row r="98" spans="1:7" x14ac:dyDescent="0.25">
      <c r="A98" s="63">
        <v>1656</v>
      </c>
      <c r="B98" s="19">
        <v>43356</v>
      </c>
      <c r="C98" s="22" t="s">
        <v>8</v>
      </c>
      <c r="D98" s="23" t="s">
        <v>274</v>
      </c>
      <c r="E98" s="21"/>
      <c r="F98" s="21">
        <v>36000</v>
      </c>
      <c r="G98" s="63" t="s">
        <v>112</v>
      </c>
    </row>
    <row r="99" spans="1:7" x14ac:dyDescent="0.25">
      <c r="A99" s="20">
        <v>1657</v>
      </c>
      <c r="B99" s="19">
        <v>43356</v>
      </c>
      <c r="C99" s="22" t="s">
        <v>9</v>
      </c>
      <c r="D99" s="20" t="s">
        <v>275</v>
      </c>
      <c r="E99" s="21"/>
      <c r="F99" s="28">
        <v>23000</v>
      </c>
      <c r="G99" s="63" t="s">
        <v>113</v>
      </c>
    </row>
    <row r="100" spans="1:7" x14ac:dyDescent="0.25">
      <c r="A100" s="63">
        <v>1658</v>
      </c>
      <c r="B100" s="19">
        <v>43356</v>
      </c>
      <c r="C100" s="22" t="s">
        <v>8</v>
      </c>
      <c r="D100" s="20" t="s">
        <v>213</v>
      </c>
      <c r="E100" s="21"/>
      <c r="F100" s="28">
        <v>10000</v>
      </c>
      <c r="G100" s="63" t="s">
        <v>114</v>
      </c>
    </row>
    <row r="101" spans="1:7" x14ac:dyDescent="0.25">
      <c r="A101" s="20">
        <v>1659</v>
      </c>
      <c r="B101" s="19">
        <v>43356</v>
      </c>
      <c r="C101" s="22" t="s">
        <v>12</v>
      </c>
      <c r="D101" s="20" t="s">
        <v>276</v>
      </c>
      <c r="E101" s="21"/>
      <c r="F101" s="28">
        <v>30000</v>
      </c>
      <c r="G101" s="63" t="s">
        <v>115</v>
      </c>
    </row>
    <row r="102" spans="1:7" x14ac:dyDescent="0.25">
      <c r="A102" s="20">
        <v>1659</v>
      </c>
      <c r="B102" s="19">
        <v>43356</v>
      </c>
      <c r="C102" s="22" t="s">
        <v>19</v>
      </c>
      <c r="D102" s="20" t="s">
        <v>422</v>
      </c>
      <c r="E102" s="21"/>
      <c r="F102" s="28">
        <v>100000</v>
      </c>
      <c r="G102" s="63" t="s">
        <v>423</v>
      </c>
    </row>
    <row r="103" spans="1:7" x14ac:dyDescent="0.25">
      <c r="A103" s="63">
        <v>1660</v>
      </c>
      <c r="B103" s="19">
        <v>43356</v>
      </c>
      <c r="C103" s="22" t="s">
        <v>210</v>
      </c>
      <c r="D103" s="20" t="s">
        <v>277</v>
      </c>
      <c r="E103" s="21"/>
      <c r="F103" s="28">
        <v>1748300</v>
      </c>
      <c r="G103" s="63" t="s">
        <v>116</v>
      </c>
    </row>
    <row r="104" spans="1:7" x14ac:dyDescent="0.25">
      <c r="A104" s="20">
        <v>1661</v>
      </c>
      <c r="B104" s="19">
        <v>43356</v>
      </c>
      <c r="C104" s="22" t="s">
        <v>16</v>
      </c>
      <c r="D104" s="20" t="s">
        <v>278</v>
      </c>
      <c r="E104" s="21"/>
      <c r="F104" s="28">
        <v>70000</v>
      </c>
      <c r="G104" s="63" t="s">
        <v>117</v>
      </c>
    </row>
    <row r="105" spans="1:7" x14ac:dyDescent="0.25">
      <c r="A105" s="63">
        <v>1662</v>
      </c>
      <c r="B105" s="19">
        <v>43356</v>
      </c>
      <c r="C105" s="22" t="s">
        <v>12</v>
      </c>
      <c r="D105" s="23" t="s">
        <v>279</v>
      </c>
      <c r="E105" s="21"/>
      <c r="F105" s="28">
        <v>50000</v>
      </c>
      <c r="G105" s="63" t="s">
        <v>118</v>
      </c>
    </row>
    <row r="106" spans="1:7" x14ac:dyDescent="0.25">
      <c r="A106" s="20">
        <v>1663</v>
      </c>
      <c r="B106" s="19">
        <v>43357</v>
      </c>
      <c r="C106" s="22" t="s">
        <v>19</v>
      </c>
      <c r="D106" s="20" t="s">
        <v>885</v>
      </c>
      <c r="E106" s="21"/>
      <c r="F106" s="28">
        <v>25000</v>
      </c>
      <c r="G106" s="63" t="s">
        <v>119</v>
      </c>
    </row>
    <row r="107" spans="1:7" x14ac:dyDescent="0.25">
      <c r="A107" s="63">
        <v>1664</v>
      </c>
      <c r="B107" s="19">
        <v>43357</v>
      </c>
      <c r="C107" s="22" t="s">
        <v>12</v>
      </c>
      <c r="D107" s="20" t="s">
        <v>15</v>
      </c>
      <c r="E107" s="21"/>
      <c r="F107" s="28">
        <v>70000</v>
      </c>
      <c r="G107" s="63" t="s">
        <v>120</v>
      </c>
    </row>
    <row r="108" spans="1:7" x14ac:dyDescent="0.25">
      <c r="A108" s="20">
        <v>1665</v>
      </c>
      <c r="B108" s="19">
        <v>43357</v>
      </c>
      <c r="C108" s="22" t="s">
        <v>17</v>
      </c>
      <c r="D108" s="20" t="s">
        <v>281</v>
      </c>
      <c r="E108" s="21"/>
      <c r="F108" s="28">
        <v>50000</v>
      </c>
      <c r="G108" s="63" t="s">
        <v>121</v>
      </c>
    </row>
    <row r="109" spans="1:7" x14ac:dyDescent="0.25">
      <c r="A109" s="63">
        <v>1666</v>
      </c>
      <c r="B109" s="19">
        <v>43357</v>
      </c>
      <c r="C109" s="22" t="s">
        <v>12</v>
      </c>
      <c r="D109" s="23" t="s">
        <v>282</v>
      </c>
      <c r="E109" s="21"/>
      <c r="F109" s="21">
        <v>35000</v>
      </c>
      <c r="G109" s="63" t="s">
        <v>122</v>
      </c>
    </row>
    <row r="110" spans="1:7" x14ac:dyDescent="0.25">
      <c r="A110" s="20">
        <v>1667</v>
      </c>
      <c r="B110" s="19">
        <v>43357</v>
      </c>
      <c r="C110" s="22" t="s">
        <v>12</v>
      </c>
      <c r="D110" s="20" t="s">
        <v>283</v>
      </c>
      <c r="E110" s="21"/>
      <c r="F110" s="28">
        <v>5000</v>
      </c>
      <c r="G110" s="63" t="s">
        <v>123</v>
      </c>
    </row>
    <row r="111" spans="1:7" x14ac:dyDescent="0.25">
      <c r="A111" s="63">
        <v>1668</v>
      </c>
      <c r="B111" s="19">
        <v>43357</v>
      </c>
      <c r="C111" s="22" t="s">
        <v>12</v>
      </c>
      <c r="D111" s="20" t="s">
        <v>284</v>
      </c>
      <c r="E111" s="21"/>
      <c r="F111" s="28">
        <v>1350000</v>
      </c>
      <c r="G111" s="63" t="s">
        <v>124</v>
      </c>
    </row>
    <row r="112" spans="1:7" x14ac:dyDescent="0.25">
      <c r="A112" s="20">
        <v>1669</v>
      </c>
      <c r="B112" s="19">
        <v>43357</v>
      </c>
      <c r="C112" s="22" t="s">
        <v>12</v>
      </c>
      <c r="D112" s="20" t="s">
        <v>285</v>
      </c>
      <c r="E112" s="21"/>
      <c r="F112" s="28">
        <v>800000</v>
      </c>
      <c r="G112" s="63" t="s">
        <v>125</v>
      </c>
    </row>
    <row r="113" spans="1:7" x14ac:dyDescent="0.25">
      <c r="A113" s="63">
        <v>1670</v>
      </c>
      <c r="B113" s="19">
        <v>43357</v>
      </c>
      <c r="C113" s="22" t="s">
        <v>18</v>
      </c>
      <c r="D113" s="20" t="s">
        <v>286</v>
      </c>
      <c r="E113" s="21"/>
      <c r="F113" s="28">
        <v>210000</v>
      </c>
      <c r="G113" s="63" t="s">
        <v>126</v>
      </c>
    </row>
    <row r="114" spans="1:7" x14ac:dyDescent="0.25">
      <c r="A114" s="20">
        <v>1671</v>
      </c>
      <c r="B114" s="19">
        <v>43357</v>
      </c>
      <c r="C114" s="22" t="s">
        <v>12</v>
      </c>
      <c r="D114" s="20" t="s">
        <v>287</v>
      </c>
      <c r="E114" s="21"/>
      <c r="F114" s="28">
        <v>525000</v>
      </c>
      <c r="G114" s="63" t="s">
        <v>127</v>
      </c>
    </row>
    <row r="115" spans="1:7" x14ac:dyDescent="0.25">
      <c r="A115" s="63">
        <v>1672</v>
      </c>
      <c r="B115" s="19">
        <v>43357</v>
      </c>
      <c r="C115" s="22" t="s">
        <v>18</v>
      </c>
      <c r="D115" s="20" t="s">
        <v>21</v>
      </c>
      <c r="E115" s="21"/>
      <c r="F115" s="28">
        <v>55000</v>
      </c>
      <c r="G115" s="63" t="s">
        <v>128</v>
      </c>
    </row>
    <row r="116" spans="1:7" x14ac:dyDescent="0.25">
      <c r="A116" s="20">
        <v>1673</v>
      </c>
      <c r="B116" s="19">
        <v>43357</v>
      </c>
      <c r="C116" s="22" t="s">
        <v>8</v>
      </c>
      <c r="D116" s="20" t="s">
        <v>288</v>
      </c>
      <c r="E116" s="21"/>
      <c r="F116" s="21">
        <v>5000</v>
      </c>
      <c r="G116" s="63" t="s">
        <v>129</v>
      </c>
    </row>
    <row r="117" spans="1:7" x14ac:dyDescent="0.25">
      <c r="A117" s="63">
        <v>1674</v>
      </c>
      <c r="B117" s="19">
        <v>43360</v>
      </c>
      <c r="C117" s="22" t="s">
        <v>16</v>
      </c>
      <c r="D117" s="20" t="s">
        <v>289</v>
      </c>
      <c r="E117" s="21"/>
      <c r="F117" s="21">
        <v>10000</v>
      </c>
      <c r="G117" s="63" t="s">
        <v>130</v>
      </c>
    </row>
    <row r="118" spans="1:7" x14ac:dyDescent="0.25">
      <c r="A118" s="20">
        <v>1675</v>
      </c>
      <c r="B118" s="19">
        <v>43360</v>
      </c>
      <c r="C118" s="22" t="s">
        <v>19</v>
      </c>
      <c r="D118" s="20" t="s">
        <v>290</v>
      </c>
      <c r="E118" s="21"/>
      <c r="F118" s="21">
        <v>3220000</v>
      </c>
      <c r="G118" s="63" t="s">
        <v>131</v>
      </c>
    </row>
    <row r="119" spans="1:7" x14ac:dyDescent="0.25">
      <c r="A119" s="63">
        <v>1676</v>
      </c>
      <c r="B119" s="19">
        <v>43360</v>
      </c>
      <c r="C119" s="22" t="s">
        <v>16</v>
      </c>
      <c r="D119" s="20" t="s">
        <v>291</v>
      </c>
      <c r="E119" s="21"/>
      <c r="F119" s="21">
        <v>70000</v>
      </c>
      <c r="G119" s="63" t="s">
        <v>132</v>
      </c>
    </row>
    <row r="120" spans="1:7" x14ac:dyDescent="0.25">
      <c r="A120" s="20">
        <v>1677</v>
      </c>
      <c r="B120" s="19">
        <v>43360</v>
      </c>
      <c r="C120" s="22" t="s">
        <v>8</v>
      </c>
      <c r="D120" s="20" t="s">
        <v>292</v>
      </c>
      <c r="E120" s="21"/>
      <c r="F120" s="21">
        <v>10000</v>
      </c>
      <c r="G120" s="63" t="s">
        <v>133</v>
      </c>
    </row>
    <row r="121" spans="1:7" x14ac:dyDescent="0.25">
      <c r="A121" s="63">
        <v>1678</v>
      </c>
      <c r="B121" s="19">
        <v>43360</v>
      </c>
      <c r="C121" s="22" t="s">
        <v>13</v>
      </c>
      <c r="D121" s="20" t="s">
        <v>272</v>
      </c>
      <c r="E121" s="21"/>
      <c r="F121" s="30">
        <v>70000</v>
      </c>
      <c r="G121" s="63" t="s">
        <v>134</v>
      </c>
    </row>
    <row r="122" spans="1:7" x14ac:dyDescent="0.25">
      <c r="A122" s="20">
        <v>1679</v>
      </c>
      <c r="B122" s="19">
        <v>43360</v>
      </c>
      <c r="C122" s="22" t="s">
        <v>18</v>
      </c>
      <c r="D122" s="20" t="s">
        <v>294</v>
      </c>
      <c r="E122" s="21"/>
      <c r="F122" s="21">
        <v>700000</v>
      </c>
      <c r="G122" s="63" t="s">
        <v>135</v>
      </c>
    </row>
    <row r="123" spans="1:7" x14ac:dyDescent="0.25">
      <c r="A123" s="63">
        <v>1680</v>
      </c>
      <c r="B123" s="19">
        <v>43360</v>
      </c>
      <c r="C123" s="22" t="s">
        <v>8</v>
      </c>
      <c r="D123" s="20" t="s">
        <v>293</v>
      </c>
      <c r="E123" s="21"/>
      <c r="F123" s="28">
        <v>50000</v>
      </c>
      <c r="G123" s="63" t="s">
        <v>136</v>
      </c>
    </row>
    <row r="124" spans="1:7" x14ac:dyDescent="0.25">
      <c r="A124" s="20">
        <v>1681</v>
      </c>
      <c r="B124" s="19">
        <v>43360</v>
      </c>
      <c r="C124" s="22" t="s">
        <v>16</v>
      </c>
      <c r="D124" s="20" t="s">
        <v>223</v>
      </c>
      <c r="E124" s="28"/>
      <c r="F124" s="28">
        <v>85000</v>
      </c>
      <c r="G124" s="63" t="s">
        <v>137</v>
      </c>
    </row>
    <row r="125" spans="1:7" x14ac:dyDescent="0.25">
      <c r="A125" s="63">
        <v>1682</v>
      </c>
      <c r="B125" s="19">
        <v>43360</v>
      </c>
      <c r="C125" s="22" t="s">
        <v>8</v>
      </c>
      <c r="D125" s="20" t="s">
        <v>222</v>
      </c>
      <c r="E125" s="21"/>
      <c r="F125" s="28">
        <v>135000</v>
      </c>
      <c r="G125" s="63" t="s">
        <v>138</v>
      </c>
    </row>
    <row r="126" spans="1:7" x14ac:dyDescent="0.25">
      <c r="A126" s="20">
        <v>1683</v>
      </c>
      <c r="B126" s="19">
        <v>43360</v>
      </c>
      <c r="C126" s="22" t="s">
        <v>12</v>
      </c>
      <c r="D126" s="20" t="s">
        <v>260</v>
      </c>
      <c r="E126" s="21"/>
      <c r="F126" s="28">
        <v>175000</v>
      </c>
      <c r="G126" s="63" t="s">
        <v>139</v>
      </c>
    </row>
    <row r="127" spans="1:7" x14ac:dyDescent="0.25">
      <c r="A127" s="63">
        <v>1684</v>
      </c>
      <c r="B127" s="19">
        <v>43360</v>
      </c>
      <c r="C127" s="22" t="s">
        <v>11</v>
      </c>
      <c r="D127" s="20" t="s">
        <v>221</v>
      </c>
      <c r="E127" s="21"/>
      <c r="F127" s="28">
        <v>85000</v>
      </c>
      <c r="G127" s="63" t="s">
        <v>140</v>
      </c>
    </row>
    <row r="128" spans="1:7" x14ac:dyDescent="0.25">
      <c r="A128" s="20">
        <v>1685</v>
      </c>
      <c r="B128" s="19">
        <v>43360</v>
      </c>
      <c r="C128" s="22" t="s">
        <v>10</v>
      </c>
      <c r="D128" s="20" t="s">
        <v>261</v>
      </c>
      <c r="E128" s="21"/>
      <c r="F128" s="28">
        <v>95000</v>
      </c>
      <c r="G128" s="63" t="s">
        <v>141</v>
      </c>
    </row>
    <row r="129" spans="1:7" x14ac:dyDescent="0.25">
      <c r="A129" s="63">
        <v>1686</v>
      </c>
      <c r="B129" s="19">
        <v>43360</v>
      </c>
      <c r="C129" s="22" t="s">
        <v>13</v>
      </c>
      <c r="D129" s="20" t="s">
        <v>707</v>
      </c>
      <c r="E129" s="21"/>
      <c r="F129" s="28">
        <v>400000</v>
      </c>
      <c r="G129" s="63" t="s">
        <v>142</v>
      </c>
    </row>
    <row r="130" spans="1:7" x14ac:dyDescent="0.25">
      <c r="A130" s="20">
        <v>1687</v>
      </c>
      <c r="B130" s="19">
        <v>43360</v>
      </c>
      <c r="C130" s="22" t="s">
        <v>8</v>
      </c>
      <c r="D130" s="20" t="s">
        <v>295</v>
      </c>
      <c r="E130" s="21"/>
      <c r="F130" s="28">
        <v>2617000</v>
      </c>
      <c r="G130" s="63" t="s">
        <v>143</v>
      </c>
    </row>
    <row r="131" spans="1:7" x14ac:dyDescent="0.25">
      <c r="A131" s="63">
        <v>1688</v>
      </c>
      <c r="B131" s="19">
        <v>43360</v>
      </c>
      <c r="C131" s="22" t="s">
        <v>9</v>
      </c>
      <c r="D131" s="20" t="s">
        <v>296</v>
      </c>
      <c r="E131" s="21"/>
      <c r="F131" s="28">
        <v>125000</v>
      </c>
      <c r="G131" s="63" t="s">
        <v>144</v>
      </c>
    </row>
    <row r="132" spans="1:7" x14ac:dyDescent="0.25">
      <c r="A132" s="20">
        <v>1689</v>
      </c>
      <c r="B132" s="19">
        <v>43361</v>
      </c>
      <c r="C132" s="22" t="s">
        <v>18</v>
      </c>
      <c r="D132" s="20" t="s">
        <v>298</v>
      </c>
      <c r="E132" s="21"/>
      <c r="F132" s="28">
        <v>50000</v>
      </c>
      <c r="G132" s="63" t="s">
        <v>145</v>
      </c>
    </row>
    <row r="133" spans="1:7" x14ac:dyDescent="0.25">
      <c r="A133" s="63">
        <v>1690</v>
      </c>
      <c r="B133" s="19">
        <v>43361</v>
      </c>
      <c r="C133" s="22" t="s">
        <v>18</v>
      </c>
      <c r="D133" s="20" t="s">
        <v>299</v>
      </c>
      <c r="E133" s="21"/>
      <c r="F133" s="28">
        <v>70000</v>
      </c>
      <c r="G133" s="63" t="s">
        <v>146</v>
      </c>
    </row>
    <row r="134" spans="1:7" x14ac:dyDescent="0.25">
      <c r="A134" s="20">
        <v>1691</v>
      </c>
      <c r="B134" s="19">
        <v>43361</v>
      </c>
      <c r="C134" s="22" t="s">
        <v>16</v>
      </c>
      <c r="D134" s="23" t="s">
        <v>694</v>
      </c>
      <c r="E134" s="21"/>
      <c r="F134" s="28">
        <v>2000000</v>
      </c>
      <c r="G134" s="63" t="s">
        <v>147</v>
      </c>
    </row>
    <row r="135" spans="1:7" x14ac:dyDescent="0.25">
      <c r="A135" s="99">
        <v>1692</v>
      </c>
      <c r="B135" s="97">
        <v>43361</v>
      </c>
      <c r="C135" s="98" t="s">
        <v>12</v>
      </c>
      <c r="D135" s="99" t="s">
        <v>421</v>
      </c>
      <c r="E135" s="100">
        <v>10000000</v>
      </c>
      <c r="F135" s="101"/>
      <c r="G135" s="99" t="s">
        <v>148</v>
      </c>
    </row>
    <row r="136" spans="1:7" x14ac:dyDescent="0.25">
      <c r="A136" s="20">
        <v>1693</v>
      </c>
      <c r="B136" s="19">
        <v>43361</v>
      </c>
      <c r="C136" s="22" t="s">
        <v>13</v>
      </c>
      <c r="D136" s="20" t="s">
        <v>297</v>
      </c>
      <c r="E136" s="21"/>
      <c r="F136" s="28">
        <v>70000</v>
      </c>
      <c r="G136" s="63" t="s">
        <v>149</v>
      </c>
    </row>
    <row r="137" spans="1:7" x14ac:dyDescent="0.25">
      <c r="A137" s="63">
        <v>1694</v>
      </c>
      <c r="B137" s="19">
        <v>43331</v>
      </c>
      <c r="C137" s="22" t="s">
        <v>12</v>
      </c>
      <c r="D137" s="20" t="s">
        <v>301</v>
      </c>
      <c r="E137" s="21"/>
      <c r="F137" s="28">
        <v>70000</v>
      </c>
      <c r="G137" s="63" t="s">
        <v>150</v>
      </c>
    </row>
    <row r="138" spans="1:7" x14ac:dyDescent="0.25">
      <c r="A138" s="20">
        <v>1695</v>
      </c>
      <c r="B138" s="19">
        <v>43331</v>
      </c>
      <c r="C138" s="22" t="s">
        <v>12</v>
      </c>
      <c r="D138" s="20" t="s">
        <v>424</v>
      </c>
      <c r="E138" s="21"/>
      <c r="F138" s="28">
        <v>50000</v>
      </c>
      <c r="G138" s="63" t="s">
        <v>151</v>
      </c>
    </row>
    <row r="139" spans="1:7" x14ac:dyDescent="0.25">
      <c r="A139" s="63">
        <v>1696</v>
      </c>
      <c r="B139" s="19">
        <v>43331</v>
      </c>
      <c r="C139" s="22" t="s">
        <v>12</v>
      </c>
      <c r="D139" s="20" t="s">
        <v>427</v>
      </c>
      <c r="E139" s="21"/>
      <c r="F139" s="28">
        <v>521300</v>
      </c>
      <c r="G139" s="63" t="s">
        <v>152</v>
      </c>
    </row>
    <row r="140" spans="1:7" x14ac:dyDescent="0.25">
      <c r="A140" s="20">
        <v>1697</v>
      </c>
      <c r="B140" s="19">
        <v>43362</v>
      </c>
      <c r="C140" s="22" t="s">
        <v>9</v>
      </c>
      <c r="D140" s="20" t="s">
        <v>428</v>
      </c>
      <c r="E140" s="21"/>
      <c r="F140" s="28">
        <v>10000</v>
      </c>
      <c r="G140" s="63" t="s">
        <v>153</v>
      </c>
    </row>
    <row r="141" spans="1:7" x14ac:dyDescent="0.25">
      <c r="A141" s="63">
        <v>1698</v>
      </c>
      <c r="B141" s="19">
        <v>43331</v>
      </c>
      <c r="C141" s="22" t="s">
        <v>10</v>
      </c>
      <c r="D141" s="20" t="s">
        <v>429</v>
      </c>
      <c r="E141" s="21"/>
      <c r="F141" s="28">
        <v>500000</v>
      </c>
      <c r="G141" s="63" t="s">
        <v>154</v>
      </c>
    </row>
    <row r="142" spans="1:7" x14ac:dyDescent="0.25">
      <c r="A142" s="20">
        <v>1699</v>
      </c>
      <c r="B142" s="19">
        <v>43331</v>
      </c>
      <c r="C142" s="22" t="s">
        <v>16</v>
      </c>
      <c r="D142" s="20" t="s">
        <v>425</v>
      </c>
      <c r="E142" s="21"/>
      <c r="F142" s="28">
        <v>5000000</v>
      </c>
      <c r="G142" s="63" t="s">
        <v>155</v>
      </c>
    </row>
    <row r="143" spans="1:7" x14ac:dyDescent="0.25">
      <c r="A143" s="63">
        <v>1700</v>
      </c>
      <c r="B143" s="19">
        <v>43331</v>
      </c>
      <c r="C143" s="22" t="s">
        <v>12</v>
      </c>
      <c r="D143" s="20" t="s">
        <v>426</v>
      </c>
      <c r="E143" s="21"/>
      <c r="F143" s="28">
        <v>55000</v>
      </c>
      <c r="G143" s="63" t="s">
        <v>156</v>
      </c>
    </row>
    <row r="144" spans="1:7" x14ac:dyDescent="0.25">
      <c r="A144" s="20">
        <v>1701</v>
      </c>
      <c r="B144" s="19">
        <v>43332</v>
      </c>
      <c r="C144" s="22" t="s">
        <v>19</v>
      </c>
      <c r="D144" s="20" t="s">
        <v>447</v>
      </c>
      <c r="E144" s="21"/>
      <c r="F144" s="28">
        <v>840000</v>
      </c>
      <c r="G144" s="63" t="s">
        <v>157</v>
      </c>
    </row>
    <row r="145" spans="1:7" x14ac:dyDescent="0.25">
      <c r="A145" s="63">
        <v>1702</v>
      </c>
      <c r="B145" s="19">
        <v>43332</v>
      </c>
      <c r="C145" s="22" t="s">
        <v>14</v>
      </c>
      <c r="D145" s="20" t="s">
        <v>431</v>
      </c>
      <c r="E145" s="21"/>
      <c r="F145" s="28">
        <v>50000</v>
      </c>
      <c r="G145" s="63" t="s">
        <v>158</v>
      </c>
    </row>
    <row r="146" spans="1:7" x14ac:dyDescent="0.25">
      <c r="A146" s="20">
        <v>1703</v>
      </c>
      <c r="B146" s="19">
        <v>43363</v>
      </c>
      <c r="C146" s="22" t="s">
        <v>13</v>
      </c>
      <c r="D146" s="20" t="s">
        <v>432</v>
      </c>
      <c r="E146" s="21"/>
      <c r="F146" s="28">
        <v>200000</v>
      </c>
      <c r="G146" s="63" t="s">
        <v>159</v>
      </c>
    </row>
    <row r="147" spans="1:7" x14ac:dyDescent="0.25">
      <c r="A147" s="63">
        <v>1704</v>
      </c>
      <c r="B147" s="19">
        <v>43363</v>
      </c>
      <c r="C147" s="22" t="s">
        <v>9</v>
      </c>
      <c r="D147" s="20" t="s">
        <v>433</v>
      </c>
      <c r="E147" s="21"/>
      <c r="F147" s="28">
        <v>180000</v>
      </c>
      <c r="G147" s="63" t="s">
        <v>160</v>
      </c>
    </row>
    <row r="148" spans="1:7" x14ac:dyDescent="0.25">
      <c r="A148" s="20">
        <v>1705</v>
      </c>
      <c r="B148" s="19">
        <v>43363</v>
      </c>
      <c r="C148" s="22" t="s">
        <v>9</v>
      </c>
      <c r="D148" s="20" t="s">
        <v>434</v>
      </c>
      <c r="E148" s="21"/>
      <c r="F148" s="28">
        <v>7000</v>
      </c>
      <c r="G148" s="63" t="s">
        <v>161</v>
      </c>
    </row>
    <row r="149" spans="1:7" x14ac:dyDescent="0.25">
      <c r="A149" s="63">
        <v>1706</v>
      </c>
      <c r="B149" s="19">
        <v>43332</v>
      </c>
      <c r="C149" s="22" t="s">
        <v>12</v>
      </c>
      <c r="D149" s="20" t="s">
        <v>435</v>
      </c>
      <c r="E149" s="21"/>
      <c r="F149" s="28">
        <v>50000</v>
      </c>
      <c r="G149" s="63" t="s">
        <v>162</v>
      </c>
    </row>
    <row r="150" spans="1:7" x14ac:dyDescent="0.25">
      <c r="A150" s="99">
        <v>1707</v>
      </c>
      <c r="B150" s="97">
        <v>43332</v>
      </c>
      <c r="C150" s="98" t="s">
        <v>12</v>
      </c>
      <c r="D150" s="99" t="s">
        <v>436</v>
      </c>
      <c r="E150" s="100">
        <v>10000000</v>
      </c>
      <c r="F150" s="101"/>
      <c r="G150" s="99" t="s">
        <v>163</v>
      </c>
    </row>
    <row r="151" spans="1:7" x14ac:dyDescent="0.25">
      <c r="A151" s="63">
        <v>1708</v>
      </c>
      <c r="B151" s="19">
        <v>43332</v>
      </c>
      <c r="C151" s="22" t="s">
        <v>12</v>
      </c>
      <c r="D151" s="20" t="s">
        <v>438</v>
      </c>
      <c r="E151" s="21"/>
      <c r="F151" s="28">
        <v>105000</v>
      </c>
      <c r="G151" s="63" t="s">
        <v>164</v>
      </c>
    </row>
    <row r="152" spans="1:7" x14ac:dyDescent="0.25">
      <c r="A152" s="20">
        <v>1709</v>
      </c>
      <c r="B152" s="19">
        <v>43363</v>
      </c>
      <c r="C152" s="22" t="s">
        <v>13</v>
      </c>
      <c r="D152" s="20" t="s">
        <v>549</v>
      </c>
      <c r="E152" s="21"/>
      <c r="F152" s="28">
        <v>2280000</v>
      </c>
      <c r="G152" s="63" t="s">
        <v>165</v>
      </c>
    </row>
    <row r="153" spans="1:7" x14ac:dyDescent="0.25">
      <c r="A153" s="63">
        <v>1710</v>
      </c>
      <c r="B153" s="19">
        <v>43332</v>
      </c>
      <c r="C153" s="22" t="s">
        <v>14</v>
      </c>
      <c r="D153" s="20" t="s">
        <v>860</v>
      </c>
      <c r="E153" s="21"/>
      <c r="F153" s="28">
        <v>5000000</v>
      </c>
      <c r="G153" s="63" t="s">
        <v>166</v>
      </c>
    </row>
    <row r="154" spans="1:7" x14ac:dyDescent="0.25">
      <c r="A154" s="20">
        <v>1711</v>
      </c>
      <c r="B154" s="19">
        <v>43332</v>
      </c>
      <c r="C154" s="22" t="s">
        <v>10</v>
      </c>
      <c r="D154" s="20" t="s">
        <v>550</v>
      </c>
      <c r="E154" s="21"/>
      <c r="F154" s="28">
        <v>700000</v>
      </c>
      <c r="G154" s="63" t="s">
        <v>167</v>
      </c>
    </row>
    <row r="155" spans="1:7" x14ac:dyDescent="0.25">
      <c r="A155" s="63">
        <v>1712</v>
      </c>
      <c r="B155" s="19">
        <v>43332</v>
      </c>
      <c r="C155" s="22" t="s">
        <v>12</v>
      </c>
      <c r="D155" s="20" t="s">
        <v>551</v>
      </c>
      <c r="E155" s="21"/>
      <c r="F155" s="28">
        <v>20000</v>
      </c>
      <c r="G155" s="63" t="s">
        <v>168</v>
      </c>
    </row>
    <row r="156" spans="1:7" x14ac:dyDescent="0.25">
      <c r="A156" s="20">
        <v>1713</v>
      </c>
      <c r="B156" s="19">
        <v>43333</v>
      </c>
      <c r="C156" s="22" t="s">
        <v>12</v>
      </c>
      <c r="D156" s="20" t="s">
        <v>589</v>
      </c>
      <c r="E156" s="21"/>
      <c r="F156" s="28">
        <v>1300000</v>
      </c>
      <c r="G156" s="63" t="s">
        <v>169</v>
      </c>
    </row>
    <row r="157" spans="1:7" x14ac:dyDescent="0.25">
      <c r="A157" s="20">
        <v>1714</v>
      </c>
      <c r="B157" s="19">
        <v>43333</v>
      </c>
      <c r="C157" s="22" t="s">
        <v>16</v>
      </c>
      <c r="D157" s="20" t="s">
        <v>652</v>
      </c>
      <c r="E157" s="21"/>
      <c r="F157" s="28">
        <v>2000000</v>
      </c>
      <c r="G157" s="63" t="s">
        <v>170</v>
      </c>
    </row>
    <row r="158" spans="1:7" x14ac:dyDescent="0.25">
      <c r="A158" s="20">
        <v>1715</v>
      </c>
      <c r="B158" s="19">
        <v>43333</v>
      </c>
      <c r="C158" s="22" t="s">
        <v>9</v>
      </c>
      <c r="D158" s="20" t="s">
        <v>664</v>
      </c>
      <c r="E158" s="21"/>
      <c r="F158" s="28">
        <v>10000</v>
      </c>
      <c r="G158" s="63" t="s">
        <v>171</v>
      </c>
    </row>
    <row r="159" spans="1:7" x14ac:dyDescent="0.25">
      <c r="A159" s="20">
        <v>1716</v>
      </c>
      <c r="B159" s="19">
        <v>43333</v>
      </c>
      <c r="C159" s="22" t="s">
        <v>12</v>
      </c>
      <c r="D159" s="20" t="s">
        <v>672</v>
      </c>
      <c r="E159" s="21"/>
      <c r="F159" s="28">
        <v>40000</v>
      </c>
      <c r="G159" s="63" t="s">
        <v>172</v>
      </c>
    </row>
    <row r="160" spans="1:7" x14ac:dyDescent="0.25">
      <c r="A160" s="20">
        <v>1717</v>
      </c>
      <c r="B160" s="19">
        <v>43333</v>
      </c>
      <c r="C160" s="22" t="s">
        <v>12</v>
      </c>
      <c r="D160" s="20" t="s">
        <v>625</v>
      </c>
      <c r="E160" s="21"/>
      <c r="F160" s="28">
        <v>20000</v>
      </c>
      <c r="G160" s="63" t="s">
        <v>173</v>
      </c>
    </row>
    <row r="161" spans="1:7" x14ac:dyDescent="0.25">
      <c r="A161" s="20">
        <v>1718</v>
      </c>
      <c r="B161" s="19">
        <v>43333</v>
      </c>
      <c r="C161" s="22" t="s">
        <v>10</v>
      </c>
      <c r="D161" s="20" t="s">
        <v>550</v>
      </c>
      <c r="E161" s="21"/>
      <c r="F161" s="28">
        <v>600000</v>
      </c>
      <c r="G161" s="63" t="s">
        <v>174</v>
      </c>
    </row>
    <row r="162" spans="1:7" x14ac:dyDescent="0.25">
      <c r="A162" s="20">
        <v>1719</v>
      </c>
      <c r="B162" s="19">
        <v>43334</v>
      </c>
      <c r="C162" s="22" t="s">
        <v>12</v>
      </c>
      <c r="D162" s="20" t="s">
        <v>599</v>
      </c>
      <c r="E162" s="21"/>
      <c r="F162" s="28">
        <v>50000</v>
      </c>
      <c r="G162" s="63" t="s">
        <v>175</v>
      </c>
    </row>
    <row r="163" spans="1:7" x14ac:dyDescent="0.25">
      <c r="A163" s="99">
        <v>1720</v>
      </c>
      <c r="B163" s="97">
        <v>43334</v>
      </c>
      <c r="C163" s="98" t="s">
        <v>12</v>
      </c>
      <c r="D163" s="99" t="s">
        <v>631</v>
      </c>
      <c r="E163" s="100">
        <v>10000000</v>
      </c>
      <c r="F163" s="101"/>
      <c r="G163" s="99" t="s">
        <v>176</v>
      </c>
    </row>
    <row r="164" spans="1:7" x14ac:dyDescent="0.25">
      <c r="A164" s="20">
        <v>1721</v>
      </c>
      <c r="B164" s="19">
        <v>43334</v>
      </c>
      <c r="C164" s="22" t="s">
        <v>12</v>
      </c>
      <c r="D164" s="20" t="s">
        <v>626</v>
      </c>
      <c r="E164" s="21"/>
      <c r="F164" s="28">
        <v>1200000</v>
      </c>
      <c r="G164" s="63" t="s">
        <v>177</v>
      </c>
    </row>
    <row r="165" spans="1:7" x14ac:dyDescent="0.25">
      <c r="A165" s="20">
        <v>1722</v>
      </c>
      <c r="B165" s="19">
        <v>43365</v>
      </c>
      <c r="C165" s="22" t="s">
        <v>13</v>
      </c>
      <c r="D165" s="20" t="s">
        <v>629</v>
      </c>
      <c r="E165" s="21"/>
      <c r="F165" s="28">
        <v>7500000</v>
      </c>
      <c r="G165" s="63" t="s">
        <v>178</v>
      </c>
    </row>
    <row r="166" spans="1:7" x14ac:dyDescent="0.25">
      <c r="A166" s="20">
        <v>1723</v>
      </c>
      <c r="B166" s="19">
        <v>43334</v>
      </c>
      <c r="C166" s="22" t="s">
        <v>14</v>
      </c>
      <c r="D166" s="20" t="s">
        <v>674</v>
      </c>
      <c r="E166" s="21"/>
      <c r="F166" s="28">
        <v>1500000</v>
      </c>
      <c r="G166" s="63" t="s">
        <v>179</v>
      </c>
    </row>
    <row r="167" spans="1:7" x14ac:dyDescent="0.25">
      <c r="A167" s="20">
        <v>1724</v>
      </c>
      <c r="B167" s="19">
        <v>43334</v>
      </c>
      <c r="C167" s="22" t="s">
        <v>9</v>
      </c>
      <c r="D167" s="20" t="s">
        <v>627</v>
      </c>
      <c r="E167" s="21"/>
      <c r="F167" s="28">
        <v>25000</v>
      </c>
      <c r="G167" s="63" t="s">
        <v>180</v>
      </c>
    </row>
    <row r="168" spans="1:7" x14ac:dyDescent="0.25">
      <c r="A168" s="20">
        <v>1725</v>
      </c>
      <c r="B168" s="19">
        <v>43334</v>
      </c>
      <c r="C168" s="22" t="s">
        <v>9</v>
      </c>
      <c r="D168" s="20" t="s">
        <v>628</v>
      </c>
      <c r="E168" s="21"/>
      <c r="F168" s="28">
        <v>30000</v>
      </c>
      <c r="G168" s="63" t="s">
        <v>181</v>
      </c>
    </row>
    <row r="169" spans="1:7" x14ac:dyDescent="0.25">
      <c r="A169" s="20">
        <v>1726</v>
      </c>
      <c r="B169" s="19">
        <v>43334</v>
      </c>
      <c r="C169" s="22" t="s">
        <v>12</v>
      </c>
      <c r="D169" s="20" t="s">
        <v>678</v>
      </c>
      <c r="E169" s="21"/>
      <c r="F169" s="28">
        <v>17500</v>
      </c>
      <c r="G169" s="63" t="s">
        <v>182</v>
      </c>
    </row>
    <row r="170" spans="1:7" x14ac:dyDescent="0.25">
      <c r="A170" s="20">
        <v>1727</v>
      </c>
      <c r="B170" s="19">
        <v>43334</v>
      </c>
      <c r="C170" s="22" t="s">
        <v>9</v>
      </c>
      <c r="D170" s="20" t="s">
        <v>630</v>
      </c>
      <c r="E170" s="21"/>
      <c r="F170" s="28">
        <v>971000</v>
      </c>
      <c r="G170" s="63" t="s">
        <v>183</v>
      </c>
    </row>
    <row r="171" spans="1:7" x14ac:dyDescent="0.25">
      <c r="A171" s="111">
        <v>1728</v>
      </c>
      <c r="B171" s="109">
        <v>43334</v>
      </c>
      <c r="C171" s="110" t="s">
        <v>12</v>
      </c>
      <c r="D171" s="111" t="s">
        <v>645</v>
      </c>
      <c r="E171" s="112">
        <v>456000</v>
      </c>
      <c r="F171" s="113"/>
      <c r="G171" s="111" t="s">
        <v>184</v>
      </c>
    </row>
    <row r="172" spans="1:7" x14ac:dyDescent="0.25">
      <c r="A172" s="20">
        <v>1729</v>
      </c>
      <c r="B172" s="19">
        <v>43334</v>
      </c>
      <c r="C172" s="22" t="s">
        <v>12</v>
      </c>
      <c r="D172" s="20" t="s">
        <v>695</v>
      </c>
      <c r="E172" s="21"/>
      <c r="F172" s="28">
        <v>220000</v>
      </c>
      <c r="G172" s="63" t="s">
        <v>185</v>
      </c>
    </row>
    <row r="173" spans="1:7" x14ac:dyDescent="0.25">
      <c r="A173" s="20">
        <v>1730</v>
      </c>
      <c r="B173" s="19">
        <v>43365</v>
      </c>
      <c r="C173" s="22" t="s">
        <v>13</v>
      </c>
      <c r="D173" s="20" t="s">
        <v>629</v>
      </c>
      <c r="E173" s="21"/>
      <c r="F173" s="28">
        <v>700000</v>
      </c>
      <c r="G173" s="63" t="s">
        <v>186</v>
      </c>
    </row>
    <row r="174" spans="1:7" x14ac:dyDescent="0.25">
      <c r="A174" s="20">
        <v>1731</v>
      </c>
      <c r="B174" s="19">
        <v>43334</v>
      </c>
      <c r="C174" s="22" t="s">
        <v>12</v>
      </c>
      <c r="D174" s="20" t="s">
        <v>675</v>
      </c>
      <c r="E174" s="21"/>
      <c r="F174" s="28">
        <v>20000</v>
      </c>
      <c r="G174" s="63" t="s">
        <v>187</v>
      </c>
    </row>
    <row r="175" spans="1:7" x14ac:dyDescent="0.25">
      <c r="A175" s="20">
        <v>1732</v>
      </c>
      <c r="B175" s="19">
        <v>43334</v>
      </c>
      <c r="C175" s="22" t="s">
        <v>12</v>
      </c>
      <c r="D175" s="20" t="s">
        <v>673</v>
      </c>
      <c r="E175" s="21"/>
      <c r="F175" s="28">
        <v>34000</v>
      </c>
      <c r="G175" s="63" t="s">
        <v>188</v>
      </c>
    </row>
    <row r="176" spans="1:7" x14ac:dyDescent="0.25">
      <c r="A176" s="20">
        <v>1733</v>
      </c>
      <c r="B176" s="19">
        <v>43367</v>
      </c>
      <c r="C176" s="22" t="s">
        <v>14</v>
      </c>
      <c r="D176" s="20" t="s">
        <v>646</v>
      </c>
      <c r="E176" s="21"/>
      <c r="F176" s="28">
        <v>80000</v>
      </c>
      <c r="G176" s="63" t="s">
        <v>189</v>
      </c>
    </row>
    <row r="177" spans="1:7" x14ac:dyDescent="0.25">
      <c r="A177" s="20">
        <v>1734</v>
      </c>
      <c r="B177" s="24">
        <v>43367</v>
      </c>
      <c r="C177" s="25" t="s">
        <v>12</v>
      </c>
      <c r="D177" s="29" t="s">
        <v>668</v>
      </c>
      <c r="E177" s="26">
        <v>10000000</v>
      </c>
      <c r="F177" s="80"/>
      <c r="G177" s="29" t="s">
        <v>190</v>
      </c>
    </row>
    <row r="178" spans="1:7" x14ac:dyDescent="0.25">
      <c r="A178" s="20">
        <v>1735</v>
      </c>
      <c r="B178" s="19">
        <v>43367</v>
      </c>
      <c r="C178" s="22" t="s">
        <v>13</v>
      </c>
      <c r="D178" s="20" t="s">
        <v>629</v>
      </c>
      <c r="E178" s="21"/>
      <c r="F178" s="28">
        <v>300000</v>
      </c>
      <c r="G178" s="63" t="s">
        <v>191</v>
      </c>
    </row>
    <row r="179" spans="1:7" x14ac:dyDescent="0.25">
      <c r="A179" s="20">
        <v>1736</v>
      </c>
      <c r="B179" s="19">
        <v>43367</v>
      </c>
      <c r="C179" s="22" t="s">
        <v>12</v>
      </c>
      <c r="D179" s="20" t="s">
        <v>676</v>
      </c>
      <c r="E179" s="21"/>
      <c r="F179" s="28">
        <v>8000</v>
      </c>
      <c r="G179" s="63" t="s">
        <v>192</v>
      </c>
    </row>
    <row r="180" spans="1:7" x14ac:dyDescent="0.25">
      <c r="A180" s="20">
        <v>1737</v>
      </c>
      <c r="B180" s="19">
        <v>43367</v>
      </c>
      <c r="C180" s="22" t="s">
        <v>19</v>
      </c>
      <c r="D180" s="20" t="s">
        <v>677</v>
      </c>
      <c r="E180" s="21"/>
      <c r="F180" s="28">
        <v>155000</v>
      </c>
      <c r="G180" s="63" t="s">
        <v>193</v>
      </c>
    </row>
    <row r="181" spans="1:7" x14ac:dyDescent="0.25">
      <c r="A181" s="20">
        <v>1738</v>
      </c>
      <c r="B181" s="19">
        <v>43367</v>
      </c>
      <c r="C181" s="22" t="s">
        <v>10</v>
      </c>
      <c r="D181" s="20" t="s">
        <v>261</v>
      </c>
      <c r="E181" s="21"/>
      <c r="F181" s="28">
        <v>95000</v>
      </c>
      <c r="G181" s="63" t="s">
        <v>194</v>
      </c>
    </row>
    <row r="182" spans="1:7" x14ac:dyDescent="0.25">
      <c r="A182" s="20">
        <v>1739</v>
      </c>
      <c r="B182" s="19">
        <v>43367</v>
      </c>
      <c r="C182" s="22" t="s">
        <v>679</v>
      </c>
      <c r="D182" s="20" t="s">
        <v>680</v>
      </c>
      <c r="E182" s="21"/>
      <c r="F182" s="28">
        <v>2425500</v>
      </c>
      <c r="G182" s="63" t="s">
        <v>195</v>
      </c>
    </row>
    <row r="183" spans="1:7" x14ac:dyDescent="0.25">
      <c r="A183" s="20">
        <v>1740</v>
      </c>
      <c r="B183" s="19">
        <v>43367</v>
      </c>
      <c r="C183" s="22" t="s">
        <v>12</v>
      </c>
      <c r="D183" s="20" t="s">
        <v>681</v>
      </c>
      <c r="E183" s="21"/>
      <c r="F183" s="28">
        <v>175000</v>
      </c>
      <c r="G183" s="63" t="s">
        <v>196</v>
      </c>
    </row>
    <row r="184" spans="1:7" x14ac:dyDescent="0.25">
      <c r="A184" s="20">
        <v>1741</v>
      </c>
      <c r="B184" s="19">
        <v>43367</v>
      </c>
      <c r="C184" s="22" t="s">
        <v>9</v>
      </c>
      <c r="D184" s="20" t="s">
        <v>296</v>
      </c>
      <c r="E184" s="21"/>
      <c r="F184" s="28">
        <v>125000</v>
      </c>
      <c r="G184" s="63" t="s">
        <v>197</v>
      </c>
    </row>
    <row r="185" spans="1:7" x14ac:dyDescent="0.25">
      <c r="A185" s="20">
        <v>1742</v>
      </c>
      <c r="B185" s="19">
        <v>43367</v>
      </c>
      <c r="C185" s="22" t="s">
        <v>8</v>
      </c>
      <c r="D185" s="20" t="s">
        <v>682</v>
      </c>
      <c r="E185" s="21"/>
      <c r="F185" s="28">
        <v>54000</v>
      </c>
      <c r="G185" s="63" t="s">
        <v>198</v>
      </c>
    </row>
    <row r="186" spans="1:7" x14ac:dyDescent="0.25">
      <c r="A186" s="20">
        <v>1743</v>
      </c>
      <c r="B186" s="19">
        <v>43367</v>
      </c>
      <c r="C186" s="22" t="s">
        <v>8</v>
      </c>
      <c r="D186" s="20" t="s">
        <v>685</v>
      </c>
      <c r="E186" s="21"/>
      <c r="F186" s="28">
        <v>378000</v>
      </c>
      <c r="G186" s="63" t="s">
        <v>199</v>
      </c>
    </row>
    <row r="187" spans="1:7" x14ac:dyDescent="0.25">
      <c r="A187" s="20">
        <v>1744</v>
      </c>
      <c r="B187" s="19">
        <v>43367</v>
      </c>
      <c r="C187" s="22" t="s">
        <v>16</v>
      </c>
      <c r="D187" s="20" t="s">
        <v>683</v>
      </c>
      <c r="E187" s="21"/>
      <c r="F187" s="28">
        <v>34000</v>
      </c>
      <c r="G187" s="63" t="s">
        <v>200</v>
      </c>
    </row>
    <row r="188" spans="1:7" x14ac:dyDescent="0.25">
      <c r="A188" s="20">
        <v>1745</v>
      </c>
      <c r="B188" s="19">
        <v>43367</v>
      </c>
      <c r="C188" s="22" t="s">
        <v>14</v>
      </c>
      <c r="D188" s="20" t="s">
        <v>684</v>
      </c>
      <c r="E188" s="21"/>
      <c r="F188" s="28">
        <v>60000</v>
      </c>
      <c r="G188" s="63" t="s">
        <v>201</v>
      </c>
    </row>
    <row r="189" spans="1:7" x14ac:dyDescent="0.25">
      <c r="A189" s="20">
        <v>1746</v>
      </c>
      <c r="B189" s="19">
        <v>43368</v>
      </c>
      <c r="C189" s="22" t="s">
        <v>12</v>
      </c>
      <c r="D189" s="20" t="s">
        <v>692</v>
      </c>
      <c r="E189" s="21"/>
      <c r="F189" s="28">
        <v>70000</v>
      </c>
      <c r="G189" s="63" t="s">
        <v>303</v>
      </c>
    </row>
    <row r="190" spans="1:7" x14ac:dyDescent="0.25">
      <c r="A190" s="20">
        <v>1747</v>
      </c>
      <c r="B190" s="19">
        <v>43368</v>
      </c>
      <c r="C190" s="22" t="s">
        <v>16</v>
      </c>
      <c r="D190" s="20" t="s">
        <v>686</v>
      </c>
      <c r="E190" s="21"/>
      <c r="F190" s="28">
        <v>30000</v>
      </c>
      <c r="G190" s="63" t="s">
        <v>304</v>
      </c>
    </row>
    <row r="191" spans="1:7" x14ac:dyDescent="0.25">
      <c r="A191" s="20">
        <v>1748</v>
      </c>
      <c r="B191" s="19">
        <v>43368</v>
      </c>
      <c r="C191" s="22" t="s">
        <v>8</v>
      </c>
      <c r="D191" s="20" t="s">
        <v>274</v>
      </c>
      <c r="E191" s="21"/>
      <c r="F191" s="28">
        <v>13000</v>
      </c>
      <c r="G191" s="63" t="s">
        <v>305</v>
      </c>
    </row>
    <row r="192" spans="1:7" x14ac:dyDescent="0.25">
      <c r="A192" s="20">
        <v>1749</v>
      </c>
      <c r="B192" s="19">
        <v>43368</v>
      </c>
      <c r="C192" s="22" t="s">
        <v>10</v>
      </c>
      <c r="D192" s="20" t="s">
        <v>20</v>
      </c>
      <c r="E192" s="21"/>
      <c r="F192" s="28">
        <v>28000</v>
      </c>
      <c r="G192" s="63" t="s">
        <v>306</v>
      </c>
    </row>
    <row r="193" spans="1:7" x14ac:dyDescent="0.25">
      <c r="A193" s="20">
        <v>1750</v>
      </c>
      <c r="B193" s="19">
        <v>43368</v>
      </c>
      <c r="C193" s="22" t="s">
        <v>11</v>
      </c>
      <c r="D193" s="20" t="s">
        <v>687</v>
      </c>
      <c r="E193" s="21"/>
      <c r="F193" s="28">
        <v>16000</v>
      </c>
      <c r="G193" s="63" t="s">
        <v>307</v>
      </c>
    </row>
    <row r="194" spans="1:7" x14ac:dyDescent="0.25">
      <c r="A194" s="20">
        <v>1751</v>
      </c>
      <c r="B194" s="19">
        <v>43368</v>
      </c>
      <c r="C194" s="22" t="s">
        <v>9</v>
      </c>
      <c r="D194" s="20" t="s">
        <v>688</v>
      </c>
      <c r="E194" s="21"/>
      <c r="F194" s="28">
        <v>26000</v>
      </c>
      <c r="G194" s="63" t="s">
        <v>308</v>
      </c>
    </row>
    <row r="195" spans="1:7" x14ac:dyDescent="0.25">
      <c r="A195" s="20">
        <v>1752</v>
      </c>
      <c r="B195" s="19">
        <v>43368</v>
      </c>
      <c r="C195" s="22" t="s">
        <v>12</v>
      </c>
      <c r="D195" s="20" t="s">
        <v>15</v>
      </c>
      <c r="E195" s="21"/>
      <c r="F195" s="28">
        <v>70000</v>
      </c>
      <c r="G195" s="63" t="s">
        <v>309</v>
      </c>
    </row>
    <row r="196" spans="1:7" x14ac:dyDescent="0.25">
      <c r="A196" s="20">
        <v>1753</v>
      </c>
      <c r="B196" s="19">
        <v>43368</v>
      </c>
      <c r="C196" s="22" t="s">
        <v>689</v>
      </c>
      <c r="D196" s="20" t="s">
        <v>690</v>
      </c>
      <c r="E196" s="21"/>
      <c r="F196" s="28">
        <v>65000</v>
      </c>
      <c r="G196" s="63" t="s">
        <v>310</v>
      </c>
    </row>
    <row r="197" spans="1:7" x14ac:dyDescent="0.25">
      <c r="A197" s="20">
        <v>1754</v>
      </c>
      <c r="B197" s="19">
        <v>43368</v>
      </c>
      <c r="C197" s="22" t="s">
        <v>12</v>
      </c>
      <c r="D197" s="20" t="s">
        <v>693</v>
      </c>
      <c r="E197" s="21"/>
      <c r="F197" s="28">
        <v>120000</v>
      </c>
      <c r="G197" s="63" t="s">
        <v>311</v>
      </c>
    </row>
    <row r="198" spans="1:7" x14ac:dyDescent="0.25">
      <c r="A198" s="20">
        <v>1755</v>
      </c>
      <c r="B198" s="19">
        <v>43369</v>
      </c>
      <c r="C198" s="22" t="s">
        <v>12</v>
      </c>
      <c r="D198" s="20" t="s">
        <v>691</v>
      </c>
      <c r="E198" s="21"/>
      <c r="F198" s="28">
        <v>171776</v>
      </c>
      <c r="G198" s="63" t="s">
        <v>312</v>
      </c>
    </row>
    <row r="199" spans="1:7" x14ac:dyDescent="0.25">
      <c r="A199" s="20">
        <v>1756</v>
      </c>
      <c r="B199" s="19">
        <v>43369</v>
      </c>
      <c r="C199" s="22" t="s">
        <v>12</v>
      </c>
      <c r="D199" s="20" t="s">
        <v>699</v>
      </c>
      <c r="E199" s="21"/>
      <c r="F199" s="28">
        <v>3000000</v>
      </c>
      <c r="G199" s="63" t="s">
        <v>313</v>
      </c>
    </row>
    <row r="200" spans="1:7" x14ac:dyDescent="0.25">
      <c r="A200" s="20">
        <v>1757</v>
      </c>
      <c r="B200" s="19">
        <v>43369</v>
      </c>
      <c r="C200" s="22" t="s">
        <v>689</v>
      </c>
      <c r="D200" s="20" t="s">
        <v>697</v>
      </c>
      <c r="E200" s="21"/>
      <c r="F200" s="28">
        <v>70000</v>
      </c>
      <c r="G200" s="63" t="s">
        <v>314</v>
      </c>
    </row>
    <row r="201" spans="1:7" x14ac:dyDescent="0.25">
      <c r="A201" s="20">
        <v>1758</v>
      </c>
      <c r="B201" s="19">
        <v>43369</v>
      </c>
      <c r="C201" s="22" t="s">
        <v>16</v>
      </c>
      <c r="D201" s="20" t="s">
        <v>696</v>
      </c>
      <c r="E201" s="21"/>
      <c r="F201" s="28">
        <v>30000</v>
      </c>
      <c r="G201" s="63" t="s">
        <v>315</v>
      </c>
    </row>
    <row r="202" spans="1:7" x14ac:dyDescent="0.25">
      <c r="A202" s="20">
        <v>1759</v>
      </c>
      <c r="B202" s="19">
        <v>43369</v>
      </c>
      <c r="C202" s="22" t="s">
        <v>10</v>
      </c>
      <c r="D202" s="20" t="s">
        <v>704</v>
      </c>
      <c r="E202" s="21"/>
      <c r="F202" s="28">
        <v>300000</v>
      </c>
      <c r="G202" s="63" t="s">
        <v>316</v>
      </c>
    </row>
    <row r="203" spans="1:7" x14ac:dyDescent="0.25">
      <c r="A203" s="20">
        <v>1760</v>
      </c>
      <c r="B203" s="19">
        <v>43369</v>
      </c>
      <c r="C203" s="22" t="s">
        <v>689</v>
      </c>
      <c r="D203" s="20" t="s">
        <v>698</v>
      </c>
      <c r="E203" s="21"/>
      <c r="F203" s="28">
        <v>180000</v>
      </c>
      <c r="G203" s="63" t="s">
        <v>317</v>
      </c>
    </row>
    <row r="204" spans="1:7" x14ac:dyDescent="0.25">
      <c r="A204" s="20">
        <v>1761</v>
      </c>
      <c r="B204" s="19">
        <v>43369</v>
      </c>
      <c r="C204" s="22" t="s">
        <v>18</v>
      </c>
      <c r="D204" s="20" t="s">
        <v>705</v>
      </c>
      <c r="E204" s="21"/>
      <c r="F204" s="28">
        <v>100000</v>
      </c>
      <c r="G204" s="63" t="s">
        <v>318</v>
      </c>
    </row>
    <row r="205" spans="1:7" x14ac:dyDescent="0.25">
      <c r="A205" s="20">
        <v>1762</v>
      </c>
      <c r="B205" s="19">
        <v>43369</v>
      </c>
      <c r="C205" s="22" t="s">
        <v>19</v>
      </c>
      <c r="D205" s="20" t="s">
        <v>703</v>
      </c>
      <c r="E205" s="21"/>
      <c r="F205" s="28">
        <v>960000</v>
      </c>
      <c r="G205" s="63" t="s">
        <v>319</v>
      </c>
    </row>
    <row r="206" spans="1:7" x14ac:dyDescent="0.25">
      <c r="A206" s="20">
        <v>1763</v>
      </c>
      <c r="B206" s="19">
        <v>43369</v>
      </c>
      <c r="C206" s="22" t="s">
        <v>11</v>
      </c>
      <c r="D206" s="20" t="s">
        <v>221</v>
      </c>
      <c r="E206" s="21"/>
      <c r="F206" s="28">
        <v>85000</v>
      </c>
      <c r="G206" s="63" t="s">
        <v>320</v>
      </c>
    </row>
    <row r="207" spans="1:7" x14ac:dyDescent="0.25">
      <c r="A207" s="20">
        <v>1764</v>
      </c>
      <c r="B207" s="19">
        <v>43369</v>
      </c>
      <c r="C207" s="22" t="s">
        <v>14</v>
      </c>
      <c r="D207" s="20" t="s">
        <v>708</v>
      </c>
      <c r="E207" s="21"/>
      <c r="F207" s="28">
        <v>300000</v>
      </c>
      <c r="G207" s="63" t="s">
        <v>321</v>
      </c>
    </row>
    <row r="208" spans="1:7" x14ac:dyDescent="0.25">
      <c r="A208" s="20">
        <v>1765</v>
      </c>
      <c r="B208" s="19">
        <v>43369</v>
      </c>
      <c r="C208" s="22" t="s">
        <v>13</v>
      </c>
      <c r="D208" s="20" t="s">
        <v>707</v>
      </c>
      <c r="E208" s="21"/>
      <c r="F208" s="28">
        <v>400000</v>
      </c>
      <c r="G208" s="63" t="s">
        <v>322</v>
      </c>
    </row>
    <row r="209" spans="1:7" x14ac:dyDescent="0.25">
      <c r="A209" s="20">
        <v>1766</v>
      </c>
      <c r="B209" s="19">
        <v>43370</v>
      </c>
      <c r="C209" s="22" t="s">
        <v>12</v>
      </c>
      <c r="D209" s="20" t="s">
        <v>706</v>
      </c>
      <c r="E209" s="21"/>
      <c r="F209" s="28">
        <v>70000</v>
      </c>
      <c r="G209" s="63" t="s">
        <v>323</v>
      </c>
    </row>
    <row r="210" spans="1:7" x14ac:dyDescent="0.25">
      <c r="A210" s="20">
        <v>1767</v>
      </c>
      <c r="B210" s="19">
        <v>43370</v>
      </c>
      <c r="C210" s="22" t="s">
        <v>11</v>
      </c>
      <c r="D210" s="20" t="s">
        <v>687</v>
      </c>
      <c r="E210" s="21"/>
      <c r="F210" s="28">
        <v>13000</v>
      </c>
      <c r="G210" s="63" t="s">
        <v>324</v>
      </c>
    </row>
    <row r="211" spans="1:7" x14ac:dyDescent="0.25">
      <c r="A211" s="20">
        <v>1768</v>
      </c>
      <c r="B211" s="19">
        <v>43370</v>
      </c>
      <c r="C211" s="22" t="s">
        <v>8</v>
      </c>
      <c r="D211" s="20" t="s">
        <v>709</v>
      </c>
      <c r="E211" s="21"/>
      <c r="F211" s="28">
        <v>40000</v>
      </c>
      <c r="G211" s="63" t="s">
        <v>325</v>
      </c>
    </row>
    <row r="212" spans="1:7" x14ac:dyDescent="0.25">
      <c r="A212" s="29">
        <v>1769</v>
      </c>
      <c r="B212" s="24">
        <v>43370</v>
      </c>
      <c r="C212" s="25" t="s">
        <v>12</v>
      </c>
      <c r="D212" s="102" t="s">
        <v>701</v>
      </c>
      <c r="E212" s="26">
        <v>10000000</v>
      </c>
      <c r="F212" s="80"/>
      <c r="G212" s="29" t="s">
        <v>326</v>
      </c>
    </row>
    <row r="213" spans="1:7" x14ac:dyDescent="0.25">
      <c r="A213" s="20">
        <v>1770</v>
      </c>
      <c r="B213" s="19">
        <v>43370</v>
      </c>
      <c r="C213" s="22" t="s">
        <v>9</v>
      </c>
      <c r="D213" s="20" t="s">
        <v>688</v>
      </c>
      <c r="E213" s="21"/>
      <c r="F213" s="28">
        <v>22000</v>
      </c>
      <c r="G213" s="20" t="s">
        <v>327</v>
      </c>
    </row>
    <row r="214" spans="1:7" x14ac:dyDescent="0.25">
      <c r="A214" s="20">
        <v>1771</v>
      </c>
      <c r="B214" s="19">
        <v>43370</v>
      </c>
      <c r="C214" s="22" t="s">
        <v>17</v>
      </c>
      <c r="D214" s="20" t="s">
        <v>843</v>
      </c>
      <c r="E214" s="21"/>
      <c r="F214" s="28">
        <v>1300000</v>
      </c>
      <c r="G214" s="63" t="s">
        <v>328</v>
      </c>
    </row>
    <row r="215" spans="1:7" x14ac:dyDescent="0.25">
      <c r="A215" s="20">
        <v>1772</v>
      </c>
      <c r="B215" s="19">
        <v>43370</v>
      </c>
      <c r="C215" s="22" t="s">
        <v>11</v>
      </c>
      <c r="D215" s="20" t="s">
        <v>896</v>
      </c>
      <c r="E215" s="21"/>
      <c r="F215" s="28">
        <v>800000</v>
      </c>
      <c r="G215" s="63" t="s">
        <v>329</v>
      </c>
    </row>
    <row r="216" spans="1:7" x14ac:dyDescent="0.25">
      <c r="A216" s="20">
        <v>1773</v>
      </c>
      <c r="B216" s="19">
        <v>43370</v>
      </c>
      <c r="C216" s="22" t="s">
        <v>8</v>
      </c>
      <c r="D216" s="20" t="s">
        <v>901</v>
      </c>
      <c r="E216" s="21"/>
      <c r="F216" s="28">
        <v>800000</v>
      </c>
      <c r="G216" s="63" t="s">
        <v>330</v>
      </c>
    </row>
    <row r="217" spans="1:7" x14ac:dyDescent="0.25">
      <c r="A217" s="20">
        <v>1774</v>
      </c>
      <c r="B217" s="19">
        <v>43370</v>
      </c>
      <c r="C217" s="22" t="s">
        <v>16</v>
      </c>
      <c r="D217" s="20" t="s">
        <v>1006</v>
      </c>
      <c r="E217" s="21"/>
      <c r="F217" s="28">
        <v>300000</v>
      </c>
      <c r="G217" s="63" t="s">
        <v>331</v>
      </c>
    </row>
    <row r="218" spans="1:7" x14ac:dyDescent="0.25">
      <c r="A218" s="111">
        <v>1775</v>
      </c>
      <c r="B218" s="109">
        <v>43370</v>
      </c>
      <c r="C218" s="110" t="s">
        <v>12</v>
      </c>
      <c r="D218" s="111" t="s">
        <v>711</v>
      </c>
      <c r="E218" s="112">
        <v>250000</v>
      </c>
      <c r="F218" s="113"/>
      <c r="G218" s="111" t="s">
        <v>332</v>
      </c>
    </row>
    <row r="219" spans="1:7" x14ac:dyDescent="0.25">
      <c r="A219" s="20">
        <v>1776</v>
      </c>
      <c r="B219" s="19">
        <v>43370</v>
      </c>
      <c r="C219" s="22" t="s">
        <v>9</v>
      </c>
      <c r="D219" s="20" t="s">
        <v>1118</v>
      </c>
      <c r="E219" s="21"/>
      <c r="F219" s="28">
        <v>1175500</v>
      </c>
      <c r="G219" s="63" t="s">
        <v>333</v>
      </c>
    </row>
    <row r="220" spans="1:7" x14ac:dyDescent="0.25">
      <c r="A220" s="20">
        <v>1777</v>
      </c>
      <c r="B220" s="19">
        <v>43370</v>
      </c>
      <c r="C220" s="22" t="s">
        <v>18</v>
      </c>
      <c r="D220" s="20" t="s">
        <v>712</v>
      </c>
      <c r="E220" s="21"/>
      <c r="F220" s="28">
        <v>700500</v>
      </c>
      <c r="G220" s="63" t="s">
        <v>334</v>
      </c>
    </row>
    <row r="221" spans="1:7" x14ac:dyDescent="0.25">
      <c r="A221" s="20">
        <v>1778</v>
      </c>
      <c r="B221" s="19">
        <v>43371</v>
      </c>
      <c r="C221" s="22" t="s">
        <v>12</v>
      </c>
      <c r="D221" s="20" t="s">
        <v>861</v>
      </c>
      <c r="E221" s="21"/>
      <c r="F221" s="28">
        <v>500000</v>
      </c>
      <c r="G221" s="63" t="s">
        <v>335</v>
      </c>
    </row>
    <row r="222" spans="1:7" x14ac:dyDescent="0.25">
      <c r="A222" s="20">
        <v>1779</v>
      </c>
      <c r="B222" s="19">
        <v>43371</v>
      </c>
      <c r="C222" s="22" t="s">
        <v>11</v>
      </c>
      <c r="D222" s="20" t="s">
        <v>687</v>
      </c>
      <c r="E222" s="21"/>
      <c r="F222" s="28">
        <v>19000</v>
      </c>
      <c r="G222" s="63" t="s">
        <v>336</v>
      </c>
    </row>
    <row r="223" spans="1:7" x14ac:dyDescent="0.25">
      <c r="A223" s="20">
        <v>1780</v>
      </c>
      <c r="B223" s="19">
        <v>43371</v>
      </c>
      <c r="C223" s="22" t="s">
        <v>8</v>
      </c>
      <c r="D223" s="20" t="s">
        <v>709</v>
      </c>
      <c r="E223" s="21"/>
      <c r="F223" s="28">
        <v>22000</v>
      </c>
      <c r="G223" s="63" t="s">
        <v>337</v>
      </c>
    </row>
    <row r="224" spans="1:7" x14ac:dyDescent="0.25">
      <c r="A224" s="20">
        <v>1781</v>
      </c>
      <c r="B224" s="19">
        <v>43371</v>
      </c>
      <c r="C224" s="22" t="s">
        <v>9</v>
      </c>
      <c r="D224" s="20" t="s">
        <v>688</v>
      </c>
      <c r="E224" s="21"/>
      <c r="F224" s="28">
        <v>36500</v>
      </c>
      <c r="G224" s="63" t="s">
        <v>338</v>
      </c>
    </row>
    <row r="225" spans="1:7" x14ac:dyDescent="0.25">
      <c r="A225" s="20">
        <v>1782</v>
      </c>
      <c r="B225" s="19">
        <v>43371</v>
      </c>
      <c r="C225" s="22" t="s">
        <v>8</v>
      </c>
      <c r="D225" s="20" t="s">
        <v>213</v>
      </c>
      <c r="E225" s="21"/>
      <c r="F225" s="28">
        <v>10000</v>
      </c>
      <c r="G225" s="63" t="s">
        <v>339</v>
      </c>
    </row>
    <row r="226" spans="1:7" x14ac:dyDescent="0.25">
      <c r="A226" s="20">
        <v>1783</v>
      </c>
      <c r="B226" s="19">
        <v>43371</v>
      </c>
      <c r="C226" s="22" t="s">
        <v>9</v>
      </c>
      <c r="D226" s="20" t="s">
        <v>213</v>
      </c>
      <c r="E226" s="21"/>
      <c r="F226" s="28">
        <v>10000</v>
      </c>
      <c r="G226" s="63" t="s">
        <v>340</v>
      </c>
    </row>
    <row r="227" spans="1:7" x14ac:dyDescent="0.25">
      <c r="A227" s="20">
        <v>1784</v>
      </c>
      <c r="B227" s="19">
        <v>43371</v>
      </c>
      <c r="C227" s="22" t="s">
        <v>16</v>
      </c>
      <c r="D227" s="20" t="s">
        <v>844</v>
      </c>
      <c r="E227" s="21"/>
      <c r="F227" s="28">
        <v>30000</v>
      </c>
      <c r="G227" s="63" t="s">
        <v>341</v>
      </c>
    </row>
    <row r="228" spans="1:7" x14ac:dyDescent="0.25">
      <c r="A228" s="20">
        <v>1785</v>
      </c>
      <c r="B228" s="19">
        <v>43371</v>
      </c>
      <c r="C228" s="22" t="s">
        <v>12</v>
      </c>
      <c r="D228" s="20" t="s">
        <v>845</v>
      </c>
      <c r="E228" s="21"/>
      <c r="F228" s="28">
        <v>1750000</v>
      </c>
      <c r="G228" s="63" t="s">
        <v>342</v>
      </c>
    </row>
    <row r="229" spans="1:7" x14ac:dyDescent="0.25">
      <c r="A229" s="111">
        <v>1786</v>
      </c>
      <c r="B229" s="109">
        <v>43371</v>
      </c>
      <c r="C229" s="110" t="s">
        <v>12</v>
      </c>
      <c r="D229" s="111" t="s">
        <v>846</v>
      </c>
      <c r="E229" s="112">
        <v>750000</v>
      </c>
      <c r="F229" s="113"/>
      <c r="G229" s="111" t="s">
        <v>343</v>
      </c>
    </row>
    <row r="230" spans="1:7" x14ac:dyDescent="0.25">
      <c r="A230" s="111">
        <v>1787</v>
      </c>
      <c r="B230" s="109">
        <v>43371</v>
      </c>
      <c r="C230" s="110" t="s">
        <v>12</v>
      </c>
      <c r="D230" s="111" t="s">
        <v>847</v>
      </c>
      <c r="E230" s="112">
        <v>15000</v>
      </c>
      <c r="F230" s="113"/>
      <c r="G230" s="111" t="s">
        <v>344</v>
      </c>
    </row>
    <row r="231" spans="1:7" x14ac:dyDescent="0.25">
      <c r="A231" s="29">
        <v>1788</v>
      </c>
      <c r="B231" s="24">
        <v>43371</v>
      </c>
      <c r="C231" s="25" t="s">
        <v>12</v>
      </c>
      <c r="D231" s="102" t="s">
        <v>856</v>
      </c>
      <c r="E231" s="26">
        <v>7500000</v>
      </c>
      <c r="F231" s="80"/>
      <c r="G231" s="29" t="s">
        <v>345</v>
      </c>
    </row>
    <row r="232" spans="1:7" x14ac:dyDescent="0.25">
      <c r="A232" s="20">
        <v>1789</v>
      </c>
      <c r="B232" s="19">
        <v>43371</v>
      </c>
      <c r="C232" s="22" t="s">
        <v>12</v>
      </c>
      <c r="D232" s="20" t="s">
        <v>848</v>
      </c>
      <c r="E232" s="21"/>
      <c r="F232" s="28">
        <v>125000</v>
      </c>
      <c r="G232" s="63" t="s">
        <v>346</v>
      </c>
    </row>
    <row r="233" spans="1:7" x14ac:dyDescent="0.25">
      <c r="A233" s="20">
        <v>1790</v>
      </c>
      <c r="B233" s="19">
        <v>43371</v>
      </c>
      <c r="C233" s="22" t="s">
        <v>12</v>
      </c>
      <c r="D233" s="20" t="s">
        <v>849</v>
      </c>
      <c r="E233" s="21"/>
      <c r="F233" s="28">
        <v>35000</v>
      </c>
      <c r="G233" s="63" t="s">
        <v>347</v>
      </c>
    </row>
    <row r="234" spans="1:7" x14ac:dyDescent="0.25">
      <c r="A234" s="20">
        <v>1791</v>
      </c>
      <c r="B234" s="19">
        <v>43371</v>
      </c>
      <c r="C234" s="22" t="s">
        <v>12</v>
      </c>
      <c r="D234" s="20" t="s">
        <v>1116</v>
      </c>
      <c r="E234" s="21"/>
      <c r="F234" s="28">
        <v>20000</v>
      </c>
      <c r="G234" s="63" t="s">
        <v>348</v>
      </c>
    </row>
    <row r="235" spans="1:7" x14ac:dyDescent="0.25">
      <c r="A235" s="20">
        <v>1792</v>
      </c>
      <c r="B235" s="19">
        <v>43371</v>
      </c>
      <c r="C235" s="22" t="s">
        <v>12</v>
      </c>
      <c r="D235" s="20" t="s">
        <v>1117</v>
      </c>
      <c r="E235" s="21"/>
      <c r="F235" s="28">
        <v>40000</v>
      </c>
      <c r="G235" s="63" t="s">
        <v>349</v>
      </c>
    </row>
    <row r="236" spans="1:7" x14ac:dyDescent="0.25">
      <c r="A236" s="20">
        <v>1793</v>
      </c>
      <c r="B236" s="19">
        <v>43371</v>
      </c>
      <c r="C236" s="22" t="s">
        <v>18</v>
      </c>
      <c r="D236" s="20" t="s">
        <v>850</v>
      </c>
      <c r="E236" s="21"/>
      <c r="F236" s="28">
        <v>10000</v>
      </c>
      <c r="G236" s="63" t="s">
        <v>350</v>
      </c>
    </row>
    <row r="237" spans="1:7" x14ac:dyDescent="0.25">
      <c r="A237" s="20">
        <v>1794</v>
      </c>
      <c r="B237" s="19">
        <v>43371</v>
      </c>
      <c r="C237" s="22" t="s">
        <v>18</v>
      </c>
      <c r="D237" s="20" t="s">
        <v>851</v>
      </c>
      <c r="E237" s="21"/>
      <c r="F237" s="28">
        <v>20000</v>
      </c>
      <c r="G237" s="63" t="s">
        <v>351</v>
      </c>
    </row>
    <row r="238" spans="1:7" x14ac:dyDescent="0.25">
      <c r="A238" s="20">
        <v>1795</v>
      </c>
      <c r="B238" s="19">
        <v>43371</v>
      </c>
      <c r="C238" s="22" t="s">
        <v>679</v>
      </c>
      <c r="D238" s="20" t="s">
        <v>853</v>
      </c>
      <c r="E238" s="21"/>
      <c r="F238" s="28">
        <v>1040000</v>
      </c>
      <c r="G238" s="63" t="s">
        <v>352</v>
      </c>
    </row>
    <row r="239" spans="1:7" x14ac:dyDescent="0.25">
      <c r="A239" s="20">
        <v>1796</v>
      </c>
      <c r="B239" s="19">
        <v>43371</v>
      </c>
      <c r="C239" s="22" t="s">
        <v>12</v>
      </c>
      <c r="D239" s="20" t="s">
        <v>852</v>
      </c>
      <c r="E239" s="21"/>
      <c r="F239" s="28">
        <v>34000</v>
      </c>
      <c r="G239" s="63" t="s">
        <v>353</v>
      </c>
    </row>
    <row r="240" spans="1:7" x14ac:dyDescent="0.25">
      <c r="A240" s="20">
        <v>1797</v>
      </c>
      <c r="B240" s="19">
        <v>43371</v>
      </c>
      <c r="C240" s="22" t="s">
        <v>689</v>
      </c>
      <c r="D240" s="20" t="s">
        <v>854</v>
      </c>
      <c r="E240" s="21"/>
      <c r="F240" s="28">
        <v>15000</v>
      </c>
      <c r="G240" s="63" t="s">
        <v>354</v>
      </c>
    </row>
    <row r="241" spans="1:9" x14ac:dyDescent="0.25">
      <c r="A241" s="20">
        <v>1798</v>
      </c>
      <c r="B241" s="19">
        <v>43371</v>
      </c>
      <c r="C241" s="22" t="s">
        <v>17</v>
      </c>
      <c r="D241" s="20" t="s">
        <v>281</v>
      </c>
      <c r="E241" s="21"/>
      <c r="F241" s="28">
        <v>50000</v>
      </c>
      <c r="G241" s="63" t="s">
        <v>355</v>
      </c>
    </row>
    <row r="242" spans="1:9" x14ac:dyDescent="0.25">
      <c r="A242" s="20">
        <v>1799</v>
      </c>
      <c r="B242" s="19">
        <v>43371</v>
      </c>
      <c r="C242" s="22" t="s">
        <v>19</v>
      </c>
      <c r="D242" s="20" t="s">
        <v>1122</v>
      </c>
      <c r="E242" s="21"/>
      <c r="F242" s="28">
        <v>75000</v>
      </c>
      <c r="G242" s="63" t="s">
        <v>356</v>
      </c>
    </row>
    <row r="243" spans="1:9" x14ac:dyDescent="0.25">
      <c r="A243" s="20">
        <v>1800</v>
      </c>
      <c r="B243" s="19">
        <v>43371</v>
      </c>
      <c r="C243" s="22" t="s">
        <v>689</v>
      </c>
      <c r="D243" s="20" t="s">
        <v>855</v>
      </c>
      <c r="E243" s="21"/>
      <c r="F243" s="28">
        <v>420000</v>
      </c>
      <c r="G243" s="63" t="s">
        <v>357</v>
      </c>
    </row>
    <row r="244" spans="1:9" x14ac:dyDescent="0.25">
      <c r="A244" s="20">
        <v>1801</v>
      </c>
      <c r="B244" s="19">
        <v>43371</v>
      </c>
      <c r="C244" s="22" t="s">
        <v>11</v>
      </c>
      <c r="D244" s="20" t="s">
        <v>857</v>
      </c>
      <c r="E244" s="21"/>
      <c r="F244" s="28">
        <v>600000</v>
      </c>
      <c r="G244" s="63" t="s">
        <v>358</v>
      </c>
    </row>
    <row r="245" spans="1:9" x14ac:dyDescent="0.25">
      <c r="A245" s="20">
        <v>1802</v>
      </c>
      <c r="B245" s="19">
        <v>43371</v>
      </c>
      <c r="C245" s="22" t="s">
        <v>8</v>
      </c>
      <c r="D245" s="20" t="s">
        <v>858</v>
      </c>
      <c r="E245" s="21"/>
      <c r="F245" s="28">
        <v>600000</v>
      </c>
      <c r="G245" s="63" t="s">
        <v>359</v>
      </c>
    </row>
    <row r="246" spans="1:9" x14ac:dyDescent="0.25">
      <c r="A246" s="20">
        <v>1803</v>
      </c>
      <c r="B246" s="19">
        <v>43371</v>
      </c>
      <c r="C246" s="22" t="s">
        <v>9</v>
      </c>
      <c r="D246" s="20" t="s">
        <v>859</v>
      </c>
      <c r="E246" s="21"/>
      <c r="F246" s="28">
        <v>600000</v>
      </c>
      <c r="G246" s="63" t="s">
        <v>360</v>
      </c>
    </row>
    <row r="247" spans="1:9" ht="15.75" x14ac:dyDescent="0.25">
      <c r="A247" s="18"/>
      <c r="B247" s="31"/>
      <c r="C247" s="31"/>
      <c r="D247" s="32" t="s">
        <v>22</v>
      </c>
      <c r="E247" s="33">
        <f>SUM(E7:E246)</f>
        <v>97112326</v>
      </c>
      <c r="F247" s="34">
        <f>SUM(F7:F246)</f>
        <v>86105804</v>
      </c>
      <c r="G247" s="18"/>
    </row>
    <row r="248" spans="1:9" ht="15.75" x14ac:dyDescent="0.25">
      <c r="B248" s="35"/>
      <c r="C248" s="35"/>
      <c r="D248" s="36" t="s">
        <v>302</v>
      </c>
      <c r="E248" s="37">
        <f>E247-F247</f>
        <v>11006522</v>
      </c>
      <c r="F248" s="38"/>
    </row>
    <row r="252" spans="1:9" x14ac:dyDescent="0.25">
      <c r="I252" s="96"/>
    </row>
    <row r="253" spans="1:9" x14ac:dyDescent="0.25">
      <c r="H253" s="96"/>
      <c r="I253" s="96"/>
    </row>
    <row r="254" spans="1:9" x14ac:dyDescent="0.25">
      <c r="H254" s="96"/>
      <c r="I254" s="96"/>
    </row>
    <row r="255" spans="1:9" x14ac:dyDescent="0.25">
      <c r="H255" s="96"/>
      <c r="I255" s="96"/>
    </row>
    <row r="256" spans="1:9" x14ac:dyDescent="0.25">
      <c r="H256" s="96"/>
      <c r="I256" s="96"/>
    </row>
    <row r="257" spans="8:9" x14ac:dyDescent="0.25">
      <c r="H257" s="96"/>
      <c r="I257" s="96"/>
    </row>
  </sheetData>
  <autoFilter ref="A5:F248"/>
  <mergeCells count="2">
    <mergeCell ref="A5:A6"/>
    <mergeCell ref="G5:G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0"/>
  <sheetViews>
    <sheetView workbookViewId="0">
      <selection activeCell="B13" sqref="B13"/>
    </sheetView>
  </sheetViews>
  <sheetFormatPr baseColWidth="10" defaultRowHeight="15" x14ac:dyDescent="0.25"/>
  <cols>
    <col min="1" max="1" width="21" bestFit="1" customWidth="1"/>
    <col min="2" max="2" width="27.140625" bestFit="1" customWidth="1"/>
  </cols>
  <sheetData>
    <row r="3" spans="1:2" x14ac:dyDescent="0.25">
      <c r="A3" s="123" t="s">
        <v>1124</v>
      </c>
      <c r="B3" t="s">
        <v>1127</v>
      </c>
    </row>
    <row r="4" spans="1:2" x14ac:dyDescent="0.25">
      <c r="A4" s="124" t="s">
        <v>14</v>
      </c>
      <c r="B4" s="122">
        <v>6800000</v>
      </c>
    </row>
    <row r="5" spans="1:2" x14ac:dyDescent="0.25">
      <c r="A5" s="124" t="s">
        <v>1101</v>
      </c>
      <c r="B5" s="122">
        <v>47064150</v>
      </c>
    </row>
    <row r="6" spans="1:2" x14ac:dyDescent="0.25">
      <c r="A6" s="124" t="s">
        <v>1115</v>
      </c>
      <c r="B6" s="122">
        <v>1898718.7999999998</v>
      </c>
    </row>
    <row r="7" spans="1:2" x14ac:dyDescent="0.25">
      <c r="A7" s="124" t="s">
        <v>210</v>
      </c>
      <c r="B7" s="122">
        <v>2148300</v>
      </c>
    </row>
    <row r="8" spans="1:2" x14ac:dyDescent="0.25">
      <c r="A8" s="124" t="s">
        <v>19</v>
      </c>
      <c r="B8" s="122">
        <v>7539928</v>
      </c>
    </row>
    <row r="9" spans="1:2" x14ac:dyDescent="0.25">
      <c r="A9" s="124" t="s">
        <v>679</v>
      </c>
      <c r="B9" s="122">
        <v>2724000</v>
      </c>
    </row>
    <row r="10" spans="1:2" x14ac:dyDescent="0.25">
      <c r="A10" s="124" t="s">
        <v>10</v>
      </c>
      <c r="B10" s="122">
        <v>4969000</v>
      </c>
    </row>
    <row r="11" spans="1:2" x14ac:dyDescent="0.25">
      <c r="A11" s="124" t="s">
        <v>8</v>
      </c>
      <c r="B11" s="122">
        <v>7313000</v>
      </c>
    </row>
    <row r="12" spans="1:2" x14ac:dyDescent="0.25">
      <c r="A12" s="124" t="s">
        <v>16</v>
      </c>
      <c r="B12" s="122">
        <v>9954500</v>
      </c>
    </row>
    <row r="13" spans="1:2" x14ac:dyDescent="0.25">
      <c r="A13" s="124" t="s">
        <v>9</v>
      </c>
      <c r="B13" s="122">
        <v>8534500</v>
      </c>
    </row>
    <row r="14" spans="1:2" x14ac:dyDescent="0.25">
      <c r="A14" s="124" t="s">
        <v>11</v>
      </c>
      <c r="B14" s="122">
        <v>3007000</v>
      </c>
    </row>
    <row r="15" spans="1:2" x14ac:dyDescent="0.25">
      <c r="A15" s="124" t="s">
        <v>12</v>
      </c>
      <c r="B15" s="122">
        <v>14781576</v>
      </c>
    </row>
    <row r="16" spans="1:2" x14ac:dyDescent="0.25">
      <c r="A16" s="124" t="s">
        <v>689</v>
      </c>
      <c r="B16" s="122">
        <v>737000</v>
      </c>
    </row>
    <row r="17" spans="1:2" x14ac:dyDescent="0.25">
      <c r="A17" s="124" t="s">
        <v>13</v>
      </c>
      <c r="B17" s="122">
        <v>13719000</v>
      </c>
    </row>
    <row r="18" spans="1:2" x14ac:dyDescent="0.25">
      <c r="A18" s="124" t="s">
        <v>17</v>
      </c>
      <c r="B18" s="122">
        <v>3461000</v>
      </c>
    </row>
    <row r="19" spans="1:2" x14ac:dyDescent="0.25">
      <c r="A19" s="124" t="s">
        <v>18</v>
      </c>
      <c r="B19" s="122">
        <v>3323000</v>
      </c>
    </row>
    <row r="20" spans="1:2" x14ac:dyDescent="0.25">
      <c r="A20" s="124" t="s">
        <v>1126</v>
      </c>
      <c r="B20" s="122">
        <v>137974672.80000001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7"/>
  <sheetViews>
    <sheetView workbookViewId="0">
      <selection activeCell="H18" sqref="H18"/>
    </sheetView>
  </sheetViews>
  <sheetFormatPr baseColWidth="10" defaultRowHeight="15" x14ac:dyDescent="0.25"/>
  <cols>
    <col min="1" max="1" width="21.140625" bestFit="1" customWidth="1"/>
    <col min="2" max="2" width="27.140625" bestFit="1" customWidth="1"/>
    <col min="3" max="3" width="9" bestFit="1" customWidth="1"/>
    <col min="4" max="4" width="12.85546875" bestFit="1" customWidth="1"/>
    <col min="5" max="5" width="8" bestFit="1" customWidth="1"/>
    <col min="6" max="6" width="11" bestFit="1" customWidth="1"/>
    <col min="7" max="7" width="10" bestFit="1" customWidth="1"/>
    <col min="8" max="8" width="13.5703125" bestFit="1" customWidth="1"/>
    <col min="9" max="9" width="28.140625" bestFit="1" customWidth="1"/>
    <col min="10" max="10" width="9" bestFit="1" customWidth="1"/>
    <col min="11" max="11" width="12.85546875" bestFit="1" customWidth="1"/>
    <col min="12" max="12" width="8" bestFit="1" customWidth="1"/>
    <col min="13" max="13" width="11" bestFit="1" customWidth="1"/>
    <col min="14" max="14" width="10" bestFit="1" customWidth="1"/>
    <col min="15" max="15" width="13.5703125" bestFit="1" customWidth="1"/>
    <col min="16" max="16" width="32.140625" bestFit="1" customWidth="1"/>
    <col min="17" max="17" width="33.140625" bestFit="1" customWidth="1"/>
  </cols>
  <sheetData>
    <row r="3" spans="1:17" x14ac:dyDescent="0.25">
      <c r="B3" s="123" t="s">
        <v>1162</v>
      </c>
    </row>
    <row r="4" spans="1:17" x14ac:dyDescent="0.25">
      <c r="B4" t="s">
        <v>1127</v>
      </c>
      <c r="I4" t="s">
        <v>1163</v>
      </c>
      <c r="P4" t="s">
        <v>1164</v>
      </c>
      <c r="Q4" t="s">
        <v>1165</v>
      </c>
    </row>
    <row r="5" spans="1:17" x14ac:dyDescent="0.25">
      <c r="A5" s="123" t="s">
        <v>1124</v>
      </c>
      <c r="B5" t="s">
        <v>473</v>
      </c>
      <c r="C5" t="s">
        <v>402</v>
      </c>
      <c r="D5" t="s">
        <v>406</v>
      </c>
      <c r="E5" t="s">
        <v>763</v>
      </c>
      <c r="F5" t="s">
        <v>639</v>
      </c>
      <c r="G5" t="s">
        <v>800</v>
      </c>
      <c r="H5" t="s">
        <v>643</v>
      </c>
      <c r="I5" t="s">
        <v>473</v>
      </c>
      <c r="J5" t="s">
        <v>402</v>
      </c>
      <c r="K5" t="s">
        <v>406</v>
      </c>
      <c r="L5" t="s">
        <v>763</v>
      </c>
      <c r="M5" t="s">
        <v>639</v>
      </c>
      <c r="N5" t="s">
        <v>800</v>
      </c>
      <c r="O5" t="s">
        <v>643</v>
      </c>
    </row>
    <row r="6" spans="1:17" x14ac:dyDescent="0.25">
      <c r="A6" s="124" t="s">
        <v>14</v>
      </c>
      <c r="B6" s="122"/>
      <c r="C6" s="122">
        <v>896000</v>
      </c>
      <c r="D6" s="122"/>
      <c r="E6" s="122"/>
      <c r="F6" s="122">
        <v>1500000</v>
      </c>
      <c r="G6" s="122">
        <v>4404000</v>
      </c>
      <c r="H6" s="122"/>
      <c r="I6" s="122"/>
      <c r="J6" s="122">
        <v>896000</v>
      </c>
      <c r="K6" s="122"/>
      <c r="L6" s="122"/>
      <c r="M6" s="122">
        <v>1500000</v>
      </c>
      <c r="N6" s="122">
        <v>4404000</v>
      </c>
      <c r="O6" s="122"/>
      <c r="P6" s="122">
        <v>6800000</v>
      </c>
      <c r="Q6" s="122">
        <v>6800000</v>
      </c>
    </row>
    <row r="7" spans="1:17" x14ac:dyDescent="0.25">
      <c r="A7" s="188" t="s">
        <v>532</v>
      </c>
      <c r="B7" s="122"/>
      <c r="C7" s="122">
        <v>300000</v>
      </c>
      <c r="D7" s="122"/>
      <c r="E7" s="122"/>
      <c r="F7" s="122"/>
      <c r="G7" s="122">
        <v>1800000</v>
      </c>
      <c r="H7" s="122"/>
      <c r="I7" s="122"/>
      <c r="J7" s="122">
        <v>300000</v>
      </c>
      <c r="K7" s="122"/>
      <c r="L7" s="122"/>
      <c r="M7" s="122"/>
      <c r="N7" s="122">
        <v>1800000</v>
      </c>
      <c r="O7" s="122"/>
      <c r="P7" s="122">
        <v>2100000</v>
      </c>
      <c r="Q7" s="122">
        <v>2100000</v>
      </c>
    </row>
    <row r="8" spans="1:17" x14ac:dyDescent="0.25">
      <c r="A8" s="188" t="s">
        <v>472</v>
      </c>
      <c r="B8" s="122"/>
      <c r="C8" s="122"/>
      <c r="D8" s="122"/>
      <c r="E8" s="122"/>
      <c r="F8" s="122">
        <v>1500000</v>
      </c>
      <c r="G8" s="122"/>
      <c r="H8" s="122"/>
      <c r="I8" s="122"/>
      <c r="J8" s="122"/>
      <c r="K8" s="122"/>
      <c r="L8" s="122"/>
      <c r="M8" s="122">
        <v>1500000</v>
      </c>
      <c r="N8" s="122"/>
      <c r="O8" s="122"/>
      <c r="P8" s="122">
        <v>1500000</v>
      </c>
      <c r="Q8" s="122">
        <v>1500000</v>
      </c>
    </row>
    <row r="9" spans="1:17" x14ac:dyDescent="0.25">
      <c r="A9" s="188" t="s">
        <v>405</v>
      </c>
      <c r="B9" s="122"/>
      <c r="C9" s="122">
        <v>200000</v>
      </c>
      <c r="D9" s="122"/>
      <c r="E9" s="122"/>
      <c r="F9" s="122"/>
      <c r="G9" s="122"/>
      <c r="H9" s="122"/>
      <c r="I9" s="122"/>
      <c r="J9" s="122">
        <v>200000</v>
      </c>
      <c r="K9" s="122"/>
      <c r="L9" s="122"/>
      <c r="M9" s="122"/>
      <c r="N9" s="122"/>
      <c r="O9" s="122"/>
      <c r="P9" s="122">
        <v>200000</v>
      </c>
      <c r="Q9" s="122">
        <v>200000</v>
      </c>
    </row>
    <row r="10" spans="1:17" x14ac:dyDescent="0.25">
      <c r="A10" s="188" t="s">
        <v>401</v>
      </c>
      <c r="B10" s="122"/>
      <c r="C10" s="122">
        <v>396000</v>
      </c>
      <c r="D10" s="122"/>
      <c r="E10" s="122"/>
      <c r="F10" s="122"/>
      <c r="G10" s="122">
        <v>2525000</v>
      </c>
      <c r="H10" s="122"/>
      <c r="I10" s="122"/>
      <c r="J10" s="122">
        <v>396000</v>
      </c>
      <c r="K10" s="122"/>
      <c r="L10" s="122"/>
      <c r="M10" s="122"/>
      <c r="N10" s="122">
        <v>2525000</v>
      </c>
      <c r="O10" s="122"/>
      <c r="P10" s="122">
        <v>2921000</v>
      </c>
      <c r="Q10" s="122">
        <v>2921000</v>
      </c>
    </row>
    <row r="11" spans="1:17" x14ac:dyDescent="0.25">
      <c r="A11" s="188" t="s">
        <v>407</v>
      </c>
      <c r="B11" s="122"/>
      <c r="C11" s="122"/>
      <c r="D11" s="122"/>
      <c r="E11" s="122"/>
      <c r="F11" s="122"/>
      <c r="G11" s="122">
        <v>79000</v>
      </c>
      <c r="H11" s="122"/>
      <c r="I11" s="122"/>
      <c r="J11" s="122"/>
      <c r="K11" s="122"/>
      <c r="L11" s="122"/>
      <c r="M11" s="122"/>
      <c r="N11" s="122">
        <v>79000</v>
      </c>
      <c r="O11" s="122"/>
      <c r="P11" s="122">
        <v>79000</v>
      </c>
      <c r="Q11" s="122">
        <v>79000</v>
      </c>
    </row>
    <row r="12" spans="1:17" x14ac:dyDescent="0.25">
      <c r="A12" s="124" t="s">
        <v>1101</v>
      </c>
      <c r="B12" s="122">
        <v>3435000</v>
      </c>
      <c r="C12" s="122">
        <v>12327500</v>
      </c>
      <c r="D12" s="122">
        <v>13467500</v>
      </c>
      <c r="E12" s="122">
        <v>2613750</v>
      </c>
      <c r="F12" s="122">
        <v>12200400</v>
      </c>
      <c r="G12" s="122">
        <v>3020000</v>
      </c>
      <c r="H12" s="122"/>
      <c r="I12" s="122">
        <v>3435000</v>
      </c>
      <c r="J12" s="122">
        <v>12327500</v>
      </c>
      <c r="K12" s="122">
        <v>13467500</v>
      </c>
      <c r="L12" s="122">
        <v>2613750</v>
      </c>
      <c r="M12" s="122">
        <v>12200400</v>
      </c>
      <c r="N12" s="122">
        <v>3020000</v>
      </c>
      <c r="O12" s="122"/>
      <c r="P12" s="122">
        <v>47064150</v>
      </c>
      <c r="Q12" s="122">
        <v>47064150</v>
      </c>
    </row>
    <row r="13" spans="1:17" x14ac:dyDescent="0.25">
      <c r="A13" s="188" t="s">
        <v>1102</v>
      </c>
      <c r="B13" s="122"/>
      <c r="C13" s="122"/>
      <c r="D13" s="122"/>
      <c r="E13" s="122"/>
      <c r="F13" s="122">
        <v>148650</v>
      </c>
      <c r="G13" s="122"/>
      <c r="H13" s="122"/>
      <c r="I13" s="122"/>
      <c r="J13" s="122"/>
      <c r="K13" s="122"/>
      <c r="L13" s="122"/>
      <c r="M13" s="122">
        <v>148650</v>
      </c>
      <c r="N13" s="122"/>
      <c r="O13" s="122"/>
      <c r="P13" s="122">
        <v>148650</v>
      </c>
      <c r="Q13" s="122">
        <v>148650</v>
      </c>
    </row>
    <row r="14" spans="1:17" x14ac:dyDescent="0.25">
      <c r="A14" s="188" t="s">
        <v>1160</v>
      </c>
      <c r="B14" s="122"/>
      <c r="C14" s="122">
        <v>7000000</v>
      </c>
      <c r="D14" s="122"/>
      <c r="E14" s="122"/>
      <c r="F14" s="122"/>
      <c r="G14" s="122"/>
      <c r="H14" s="122"/>
      <c r="I14" s="122"/>
      <c r="J14" s="122">
        <v>7000000</v>
      </c>
      <c r="K14" s="122"/>
      <c r="L14" s="122"/>
      <c r="M14" s="122"/>
      <c r="N14" s="122"/>
      <c r="O14" s="122"/>
      <c r="P14" s="122">
        <v>7000000</v>
      </c>
      <c r="Q14" s="122">
        <v>7000000</v>
      </c>
    </row>
    <row r="15" spans="1:17" x14ac:dyDescent="0.25">
      <c r="A15" s="188" t="s">
        <v>408</v>
      </c>
      <c r="B15" s="122">
        <v>3435000</v>
      </c>
      <c r="C15" s="122">
        <v>5327500</v>
      </c>
      <c r="D15" s="122">
        <v>13467500</v>
      </c>
      <c r="E15" s="122">
        <v>2613750</v>
      </c>
      <c r="F15" s="122">
        <v>9551750</v>
      </c>
      <c r="G15" s="122"/>
      <c r="H15" s="122"/>
      <c r="I15" s="122">
        <v>3435000</v>
      </c>
      <c r="J15" s="122">
        <v>5327500</v>
      </c>
      <c r="K15" s="122">
        <v>13467500</v>
      </c>
      <c r="L15" s="122">
        <v>2613750</v>
      </c>
      <c r="M15" s="122">
        <v>9551750</v>
      </c>
      <c r="N15" s="122"/>
      <c r="O15" s="122"/>
      <c r="P15" s="122">
        <v>34395500</v>
      </c>
      <c r="Q15" s="122">
        <v>34395500</v>
      </c>
    </row>
    <row r="16" spans="1:17" x14ac:dyDescent="0.25">
      <c r="A16" s="188" t="s">
        <v>405</v>
      </c>
      <c r="B16" s="122"/>
      <c r="C16" s="122"/>
      <c r="D16" s="122"/>
      <c r="E16" s="122"/>
      <c r="F16" s="122">
        <v>2500000</v>
      </c>
      <c r="G16" s="122"/>
      <c r="H16" s="122"/>
      <c r="I16" s="122"/>
      <c r="J16" s="122"/>
      <c r="K16" s="122"/>
      <c r="L16" s="122"/>
      <c r="M16" s="122">
        <v>2500000</v>
      </c>
      <c r="N16" s="122"/>
      <c r="O16" s="122"/>
      <c r="P16" s="122">
        <v>2500000</v>
      </c>
      <c r="Q16" s="122">
        <v>2500000</v>
      </c>
    </row>
    <row r="17" spans="1:17" x14ac:dyDescent="0.25">
      <c r="A17" s="188" t="s">
        <v>401</v>
      </c>
      <c r="B17" s="122"/>
      <c r="C17" s="122"/>
      <c r="D17" s="122"/>
      <c r="E17" s="122"/>
      <c r="F17" s="122"/>
      <c r="G17" s="122">
        <v>3020000</v>
      </c>
      <c r="H17" s="122"/>
      <c r="I17" s="122"/>
      <c r="J17" s="122"/>
      <c r="K17" s="122"/>
      <c r="L17" s="122"/>
      <c r="M17" s="122"/>
      <c r="N17" s="122">
        <v>3020000</v>
      </c>
      <c r="O17" s="122"/>
      <c r="P17" s="122">
        <v>3020000</v>
      </c>
      <c r="Q17" s="122">
        <v>3020000</v>
      </c>
    </row>
    <row r="18" spans="1:17" x14ac:dyDescent="0.25">
      <c r="A18" s="124" t="s">
        <v>1115</v>
      </c>
      <c r="B18" s="122"/>
      <c r="C18" s="122"/>
      <c r="D18" s="122"/>
      <c r="E18" s="122"/>
      <c r="F18" s="122">
        <v>1898718.7999999998</v>
      </c>
      <c r="G18" s="122"/>
      <c r="H18" s="122"/>
      <c r="I18" s="122"/>
      <c r="J18" s="122"/>
      <c r="K18" s="122"/>
      <c r="L18" s="122"/>
      <c r="M18" s="122">
        <v>1898718.7999999998</v>
      </c>
      <c r="N18" s="122"/>
      <c r="O18" s="122"/>
      <c r="P18" s="122">
        <v>1898718.7999999998</v>
      </c>
      <c r="Q18" s="122">
        <v>1898718.7999999998</v>
      </c>
    </row>
    <row r="19" spans="1:17" x14ac:dyDescent="0.25">
      <c r="A19" s="188" t="s">
        <v>1102</v>
      </c>
      <c r="B19" s="122"/>
      <c r="C19" s="122"/>
      <c r="D19" s="122"/>
      <c r="E19" s="122"/>
      <c r="F19" s="122">
        <v>1898718.7999999998</v>
      </c>
      <c r="G19" s="122"/>
      <c r="H19" s="122"/>
      <c r="I19" s="122"/>
      <c r="J19" s="122"/>
      <c r="K19" s="122"/>
      <c r="L19" s="122"/>
      <c r="M19" s="122">
        <v>1898718.7999999998</v>
      </c>
      <c r="N19" s="122"/>
      <c r="O19" s="122"/>
      <c r="P19" s="122">
        <v>1898718.7999999998</v>
      </c>
      <c r="Q19" s="122">
        <v>1898718.7999999998</v>
      </c>
    </row>
    <row r="20" spans="1:17" x14ac:dyDescent="0.25">
      <c r="A20" s="124" t="s">
        <v>210</v>
      </c>
      <c r="B20" s="122"/>
      <c r="C20" s="122">
        <v>2148300</v>
      </c>
      <c r="D20" s="122"/>
      <c r="E20" s="122"/>
      <c r="F20" s="122"/>
      <c r="G20" s="122"/>
      <c r="H20" s="122"/>
      <c r="I20" s="122"/>
      <c r="J20" s="122">
        <v>2148300</v>
      </c>
      <c r="K20" s="122"/>
      <c r="L20" s="122"/>
      <c r="M20" s="122"/>
      <c r="N20" s="122"/>
      <c r="O20" s="122"/>
      <c r="P20" s="122">
        <v>2148300</v>
      </c>
      <c r="Q20" s="122">
        <v>2148300</v>
      </c>
    </row>
    <row r="21" spans="1:17" x14ac:dyDescent="0.25">
      <c r="A21" s="188" t="s">
        <v>408</v>
      </c>
      <c r="B21" s="122"/>
      <c r="C21" s="122">
        <v>1748300</v>
      </c>
      <c r="D21" s="122"/>
      <c r="E21" s="122"/>
      <c r="F21" s="122"/>
      <c r="G21" s="122"/>
      <c r="H21" s="122"/>
      <c r="I21" s="122"/>
      <c r="J21" s="122">
        <v>1748300</v>
      </c>
      <c r="K21" s="122"/>
      <c r="L21" s="122"/>
      <c r="M21" s="122"/>
      <c r="N21" s="122"/>
      <c r="O21" s="122"/>
      <c r="P21" s="122">
        <v>1748300</v>
      </c>
      <c r="Q21" s="122">
        <v>1748300</v>
      </c>
    </row>
    <row r="22" spans="1:17" x14ac:dyDescent="0.25">
      <c r="A22" s="188" t="s">
        <v>405</v>
      </c>
      <c r="B22" s="122"/>
      <c r="C22" s="122">
        <v>180000</v>
      </c>
      <c r="D22" s="122"/>
      <c r="E22" s="122"/>
      <c r="F22" s="122"/>
      <c r="G22" s="122"/>
      <c r="H22" s="122"/>
      <c r="I22" s="122"/>
      <c r="J22" s="122">
        <v>180000</v>
      </c>
      <c r="K22" s="122"/>
      <c r="L22" s="122"/>
      <c r="M22" s="122"/>
      <c r="N22" s="122"/>
      <c r="O22" s="122"/>
      <c r="P22" s="122">
        <v>180000</v>
      </c>
      <c r="Q22" s="122">
        <v>180000</v>
      </c>
    </row>
    <row r="23" spans="1:17" x14ac:dyDescent="0.25">
      <c r="A23" s="188" t="s">
        <v>401</v>
      </c>
      <c r="B23" s="122"/>
      <c r="C23" s="122">
        <v>220000</v>
      </c>
      <c r="D23" s="122"/>
      <c r="E23" s="122"/>
      <c r="F23" s="122"/>
      <c r="G23" s="122"/>
      <c r="H23" s="122"/>
      <c r="I23" s="122"/>
      <c r="J23" s="122">
        <v>220000</v>
      </c>
      <c r="K23" s="122"/>
      <c r="L23" s="122"/>
      <c r="M23" s="122"/>
      <c r="N23" s="122"/>
      <c r="O23" s="122"/>
      <c r="P23" s="122">
        <v>220000</v>
      </c>
      <c r="Q23" s="122">
        <v>220000</v>
      </c>
    </row>
    <row r="24" spans="1:17" x14ac:dyDescent="0.25">
      <c r="A24" s="124" t="s">
        <v>19</v>
      </c>
      <c r="B24" s="122"/>
      <c r="C24" s="122"/>
      <c r="D24" s="122">
        <v>7464928</v>
      </c>
      <c r="E24" s="122"/>
      <c r="F24" s="122">
        <v>75000</v>
      </c>
      <c r="G24" s="122"/>
      <c r="H24" s="122"/>
      <c r="I24" s="122"/>
      <c r="J24" s="122"/>
      <c r="K24" s="122">
        <v>7464928</v>
      </c>
      <c r="L24" s="122"/>
      <c r="M24" s="122">
        <v>75000</v>
      </c>
      <c r="N24" s="122"/>
      <c r="O24" s="122"/>
      <c r="P24" s="122">
        <v>7539928</v>
      </c>
      <c r="Q24" s="122">
        <v>7539928</v>
      </c>
    </row>
    <row r="25" spans="1:17" x14ac:dyDescent="0.25">
      <c r="A25" s="188" t="s">
        <v>409</v>
      </c>
      <c r="B25" s="122"/>
      <c r="C25" s="122"/>
      <c r="D25" s="122">
        <v>4064928</v>
      </c>
      <c r="E25" s="122"/>
      <c r="F25" s="122"/>
      <c r="G25" s="122"/>
      <c r="H25" s="122"/>
      <c r="I25" s="122"/>
      <c r="J25" s="122"/>
      <c r="K25" s="122">
        <v>4064928</v>
      </c>
      <c r="L25" s="122"/>
      <c r="M25" s="122"/>
      <c r="N25" s="122"/>
      <c r="O25" s="122"/>
      <c r="P25" s="122">
        <v>4064928</v>
      </c>
      <c r="Q25" s="122">
        <v>4064928</v>
      </c>
    </row>
    <row r="26" spans="1:17" x14ac:dyDescent="0.25">
      <c r="A26" s="188" t="s">
        <v>640</v>
      </c>
      <c r="B26" s="122"/>
      <c r="C26" s="122"/>
      <c r="D26" s="122"/>
      <c r="E26" s="122"/>
      <c r="F26" s="122">
        <v>75000</v>
      </c>
      <c r="G26" s="122"/>
      <c r="H26" s="122"/>
      <c r="I26" s="122"/>
      <c r="J26" s="122"/>
      <c r="K26" s="122"/>
      <c r="L26" s="122"/>
      <c r="M26" s="122">
        <v>75000</v>
      </c>
      <c r="N26" s="122"/>
      <c r="O26" s="122"/>
      <c r="P26" s="122">
        <v>75000</v>
      </c>
      <c r="Q26" s="122">
        <v>75000</v>
      </c>
    </row>
    <row r="27" spans="1:17" x14ac:dyDescent="0.25">
      <c r="A27" s="188" t="s">
        <v>401</v>
      </c>
      <c r="B27" s="122"/>
      <c r="C27" s="122"/>
      <c r="D27" s="122">
        <v>800000</v>
      </c>
      <c r="E27" s="122"/>
      <c r="F27" s="122"/>
      <c r="G27" s="122"/>
      <c r="H27" s="122"/>
      <c r="I27" s="122"/>
      <c r="J27" s="122"/>
      <c r="K27" s="122">
        <v>800000</v>
      </c>
      <c r="L27" s="122"/>
      <c r="M27" s="122"/>
      <c r="N27" s="122"/>
      <c r="O27" s="122"/>
      <c r="P27" s="122">
        <v>800000</v>
      </c>
      <c r="Q27" s="122">
        <v>800000</v>
      </c>
    </row>
    <row r="28" spans="1:17" x14ac:dyDescent="0.25">
      <c r="A28" s="188" t="s">
        <v>407</v>
      </c>
      <c r="B28" s="122"/>
      <c r="C28" s="122"/>
      <c r="D28" s="122">
        <v>2600000</v>
      </c>
      <c r="E28" s="122"/>
      <c r="F28" s="122"/>
      <c r="G28" s="122"/>
      <c r="H28" s="122"/>
      <c r="I28" s="122"/>
      <c r="J28" s="122"/>
      <c r="K28" s="122">
        <v>2600000</v>
      </c>
      <c r="L28" s="122"/>
      <c r="M28" s="122"/>
      <c r="N28" s="122"/>
      <c r="O28" s="122"/>
      <c r="P28" s="122">
        <v>2600000</v>
      </c>
      <c r="Q28" s="122">
        <v>2600000</v>
      </c>
    </row>
    <row r="29" spans="1:17" x14ac:dyDescent="0.25">
      <c r="A29" s="124" t="s">
        <v>679</v>
      </c>
      <c r="B29" s="122"/>
      <c r="C29" s="122">
        <v>2724000</v>
      </c>
      <c r="D29" s="122"/>
      <c r="E29" s="122"/>
      <c r="F29" s="122"/>
      <c r="G29" s="122"/>
      <c r="H29" s="122"/>
      <c r="I29" s="122"/>
      <c r="J29" s="122">
        <v>2724000</v>
      </c>
      <c r="K29" s="122"/>
      <c r="L29" s="122"/>
      <c r="M29" s="122"/>
      <c r="N29" s="122"/>
      <c r="O29" s="122"/>
      <c r="P29" s="122">
        <v>2724000</v>
      </c>
      <c r="Q29" s="122">
        <v>2724000</v>
      </c>
    </row>
    <row r="30" spans="1:17" x14ac:dyDescent="0.25">
      <c r="A30" s="188" t="s">
        <v>995</v>
      </c>
      <c r="B30" s="122"/>
      <c r="C30" s="122">
        <v>439000</v>
      </c>
      <c r="D30" s="122"/>
      <c r="E30" s="122"/>
      <c r="F30" s="122"/>
      <c r="G30" s="122"/>
      <c r="H30" s="122"/>
      <c r="I30" s="122"/>
      <c r="J30" s="122">
        <v>439000</v>
      </c>
      <c r="K30" s="122"/>
      <c r="L30" s="122"/>
      <c r="M30" s="122"/>
      <c r="N30" s="122"/>
      <c r="O30" s="122"/>
      <c r="P30" s="122">
        <v>439000</v>
      </c>
      <c r="Q30" s="122">
        <v>439000</v>
      </c>
    </row>
    <row r="31" spans="1:17" x14ac:dyDescent="0.25">
      <c r="A31" s="188" t="s">
        <v>640</v>
      </c>
      <c r="B31" s="122"/>
      <c r="C31" s="122">
        <v>15000</v>
      </c>
      <c r="D31" s="122"/>
      <c r="E31" s="122"/>
      <c r="F31" s="122"/>
      <c r="G31" s="122"/>
      <c r="H31" s="122"/>
      <c r="I31" s="122"/>
      <c r="J31" s="122">
        <v>15000</v>
      </c>
      <c r="K31" s="122"/>
      <c r="L31" s="122"/>
      <c r="M31" s="122"/>
      <c r="N31" s="122"/>
      <c r="O31" s="122"/>
      <c r="P31" s="122">
        <v>15000</v>
      </c>
      <c r="Q31" s="122">
        <v>15000</v>
      </c>
    </row>
    <row r="32" spans="1:17" x14ac:dyDescent="0.25">
      <c r="A32" s="188" t="s">
        <v>480</v>
      </c>
      <c r="B32" s="122"/>
      <c r="C32" s="122">
        <v>15000</v>
      </c>
      <c r="D32" s="122"/>
      <c r="E32" s="122"/>
      <c r="F32" s="122"/>
      <c r="G32" s="122"/>
      <c r="H32" s="122"/>
      <c r="I32" s="122"/>
      <c r="J32" s="122">
        <v>15000</v>
      </c>
      <c r="K32" s="122"/>
      <c r="L32" s="122"/>
      <c r="M32" s="122"/>
      <c r="N32" s="122"/>
      <c r="O32" s="122"/>
      <c r="P32" s="122">
        <v>15000</v>
      </c>
      <c r="Q32" s="122">
        <v>15000</v>
      </c>
    </row>
    <row r="33" spans="1:17" x14ac:dyDescent="0.25">
      <c r="A33" s="188" t="s">
        <v>401</v>
      </c>
      <c r="B33" s="122"/>
      <c r="C33" s="122">
        <v>195000</v>
      </c>
      <c r="D33" s="122"/>
      <c r="E33" s="122"/>
      <c r="F33" s="122"/>
      <c r="G33" s="122"/>
      <c r="H33" s="122"/>
      <c r="I33" s="122"/>
      <c r="J33" s="122">
        <v>195000</v>
      </c>
      <c r="K33" s="122"/>
      <c r="L33" s="122"/>
      <c r="M33" s="122"/>
      <c r="N33" s="122"/>
      <c r="O33" s="122"/>
      <c r="P33" s="122">
        <v>195000</v>
      </c>
      <c r="Q33" s="122">
        <v>195000</v>
      </c>
    </row>
    <row r="34" spans="1:17" x14ac:dyDescent="0.25">
      <c r="A34" s="188" t="s">
        <v>407</v>
      </c>
      <c r="B34" s="122"/>
      <c r="C34" s="122">
        <v>2060000</v>
      </c>
      <c r="D34" s="122"/>
      <c r="E34" s="122"/>
      <c r="F34" s="122"/>
      <c r="G34" s="122"/>
      <c r="H34" s="122"/>
      <c r="I34" s="122"/>
      <c r="J34" s="122">
        <v>2060000</v>
      </c>
      <c r="K34" s="122"/>
      <c r="L34" s="122"/>
      <c r="M34" s="122"/>
      <c r="N34" s="122"/>
      <c r="O34" s="122"/>
      <c r="P34" s="122">
        <v>2060000</v>
      </c>
      <c r="Q34" s="122">
        <v>2060000</v>
      </c>
    </row>
    <row r="35" spans="1:17" x14ac:dyDescent="0.25">
      <c r="A35" s="124" t="s">
        <v>10</v>
      </c>
      <c r="B35" s="122">
        <v>4669000</v>
      </c>
      <c r="C35" s="122"/>
      <c r="D35" s="122"/>
      <c r="E35" s="122"/>
      <c r="F35" s="122"/>
      <c r="G35" s="122">
        <v>300000</v>
      </c>
      <c r="H35" s="122"/>
      <c r="I35" s="122">
        <v>4669000</v>
      </c>
      <c r="J35" s="122"/>
      <c r="K35" s="122"/>
      <c r="L35" s="122"/>
      <c r="M35" s="122"/>
      <c r="N35" s="122">
        <v>300000</v>
      </c>
      <c r="O35" s="122"/>
      <c r="P35" s="122">
        <v>4969000</v>
      </c>
      <c r="Q35" s="122">
        <v>4969000</v>
      </c>
    </row>
    <row r="36" spans="1:17" x14ac:dyDescent="0.25">
      <c r="A36" s="188" t="s">
        <v>532</v>
      </c>
      <c r="B36" s="122"/>
      <c r="C36" s="122"/>
      <c r="D36" s="122"/>
      <c r="E36" s="122"/>
      <c r="F36" s="122"/>
      <c r="G36" s="122">
        <v>300000</v>
      </c>
      <c r="H36" s="122"/>
      <c r="I36" s="122"/>
      <c r="J36" s="122"/>
      <c r="K36" s="122"/>
      <c r="L36" s="122"/>
      <c r="M36" s="122"/>
      <c r="N36" s="122">
        <v>300000</v>
      </c>
      <c r="O36" s="122"/>
      <c r="P36" s="122">
        <v>300000</v>
      </c>
      <c r="Q36" s="122">
        <v>300000</v>
      </c>
    </row>
    <row r="37" spans="1:17" x14ac:dyDescent="0.25">
      <c r="A37" s="188" t="s">
        <v>472</v>
      </c>
      <c r="B37" s="122">
        <v>895000</v>
      </c>
      <c r="C37" s="122"/>
      <c r="D37" s="122"/>
      <c r="E37" s="122"/>
      <c r="F37" s="122"/>
      <c r="G37" s="122"/>
      <c r="H37" s="122"/>
      <c r="I37" s="122">
        <v>895000</v>
      </c>
      <c r="J37" s="122"/>
      <c r="K37" s="122"/>
      <c r="L37" s="122"/>
      <c r="M37" s="122"/>
      <c r="N37" s="122"/>
      <c r="O37" s="122"/>
      <c r="P37" s="122">
        <v>895000</v>
      </c>
      <c r="Q37" s="122">
        <v>895000</v>
      </c>
    </row>
    <row r="38" spans="1:17" x14ac:dyDescent="0.25">
      <c r="A38" s="188" t="s">
        <v>401</v>
      </c>
      <c r="B38" s="122">
        <v>2264000</v>
      </c>
      <c r="C38" s="122"/>
      <c r="D38" s="122"/>
      <c r="E38" s="122"/>
      <c r="F38" s="122"/>
      <c r="G38" s="122"/>
      <c r="H38" s="122"/>
      <c r="I38" s="122">
        <v>2264000</v>
      </c>
      <c r="J38" s="122"/>
      <c r="K38" s="122"/>
      <c r="L38" s="122"/>
      <c r="M38" s="122"/>
      <c r="N38" s="122"/>
      <c r="O38" s="122"/>
      <c r="P38" s="122">
        <v>2264000</v>
      </c>
      <c r="Q38" s="122">
        <v>2264000</v>
      </c>
    </row>
    <row r="39" spans="1:17" x14ac:dyDescent="0.25">
      <c r="A39" s="188" t="s">
        <v>407</v>
      </c>
      <c r="B39" s="122">
        <v>1510000</v>
      </c>
      <c r="C39" s="122"/>
      <c r="D39" s="122"/>
      <c r="E39" s="122"/>
      <c r="F39" s="122"/>
      <c r="G39" s="122"/>
      <c r="H39" s="122"/>
      <c r="I39" s="122">
        <v>1510000</v>
      </c>
      <c r="J39" s="122"/>
      <c r="K39" s="122"/>
      <c r="L39" s="122"/>
      <c r="M39" s="122"/>
      <c r="N39" s="122"/>
      <c r="O39" s="122"/>
      <c r="P39" s="122">
        <v>1510000</v>
      </c>
      <c r="Q39" s="122">
        <v>1510000</v>
      </c>
    </row>
    <row r="40" spans="1:17" x14ac:dyDescent="0.25">
      <c r="A40" s="124" t="s">
        <v>8</v>
      </c>
      <c r="B40" s="122">
        <v>6448000</v>
      </c>
      <c r="C40" s="122"/>
      <c r="D40" s="122"/>
      <c r="E40" s="122"/>
      <c r="F40" s="122">
        <v>65000</v>
      </c>
      <c r="G40" s="122">
        <v>800000</v>
      </c>
      <c r="H40" s="122"/>
      <c r="I40" s="122">
        <v>6448000</v>
      </c>
      <c r="J40" s="122"/>
      <c r="K40" s="122"/>
      <c r="L40" s="122"/>
      <c r="M40" s="122">
        <v>65000</v>
      </c>
      <c r="N40" s="122">
        <v>800000</v>
      </c>
      <c r="O40" s="122"/>
      <c r="P40" s="122">
        <v>7313000</v>
      </c>
      <c r="Q40" s="122">
        <v>7313000</v>
      </c>
    </row>
    <row r="41" spans="1:17" x14ac:dyDescent="0.25">
      <c r="A41" s="188" t="s">
        <v>532</v>
      </c>
      <c r="B41" s="122"/>
      <c r="C41" s="122"/>
      <c r="D41" s="122"/>
      <c r="E41" s="122"/>
      <c r="F41" s="122"/>
      <c r="G41" s="122">
        <v>800000</v>
      </c>
      <c r="H41" s="122"/>
      <c r="I41" s="122"/>
      <c r="J41" s="122"/>
      <c r="K41" s="122"/>
      <c r="L41" s="122"/>
      <c r="M41" s="122"/>
      <c r="N41" s="122">
        <v>800000</v>
      </c>
      <c r="O41" s="122"/>
      <c r="P41" s="122">
        <v>800000</v>
      </c>
      <c r="Q41" s="122">
        <v>800000</v>
      </c>
    </row>
    <row r="42" spans="1:17" x14ac:dyDescent="0.25">
      <c r="A42" s="188" t="s">
        <v>472</v>
      </c>
      <c r="B42" s="122">
        <v>140000</v>
      </c>
      <c r="C42" s="122"/>
      <c r="D42" s="122"/>
      <c r="E42" s="122"/>
      <c r="F42" s="122"/>
      <c r="G42" s="122"/>
      <c r="H42" s="122"/>
      <c r="I42" s="122">
        <v>140000</v>
      </c>
      <c r="J42" s="122"/>
      <c r="K42" s="122"/>
      <c r="L42" s="122"/>
      <c r="M42" s="122"/>
      <c r="N42" s="122"/>
      <c r="O42" s="122"/>
      <c r="P42" s="122">
        <v>140000</v>
      </c>
      <c r="Q42" s="122">
        <v>140000</v>
      </c>
    </row>
    <row r="43" spans="1:17" x14ac:dyDescent="0.25">
      <c r="A43" s="188" t="s">
        <v>640</v>
      </c>
      <c r="B43" s="122">
        <v>130000</v>
      </c>
      <c r="C43" s="122"/>
      <c r="D43" s="122"/>
      <c r="E43" s="122"/>
      <c r="F43" s="122">
        <v>65000</v>
      </c>
      <c r="G43" s="122"/>
      <c r="H43" s="122"/>
      <c r="I43" s="122">
        <v>130000</v>
      </c>
      <c r="J43" s="122"/>
      <c r="K43" s="122"/>
      <c r="L43" s="122"/>
      <c r="M43" s="122">
        <v>65000</v>
      </c>
      <c r="N43" s="122"/>
      <c r="O43" s="122"/>
      <c r="P43" s="122">
        <v>195000</v>
      </c>
      <c r="Q43" s="122">
        <v>195000</v>
      </c>
    </row>
    <row r="44" spans="1:17" x14ac:dyDescent="0.25">
      <c r="A44" s="188" t="s">
        <v>408</v>
      </c>
      <c r="B44" s="122">
        <v>600000</v>
      </c>
      <c r="C44" s="122"/>
      <c r="D44" s="122"/>
      <c r="E44" s="122"/>
      <c r="F44" s="122"/>
      <c r="G44" s="122"/>
      <c r="H44" s="122"/>
      <c r="I44" s="122">
        <v>600000</v>
      </c>
      <c r="J44" s="122"/>
      <c r="K44" s="122"/>
      <c r="L44" s="122"/>
      <c r="M44" s="122"/>
      <c r="N44" s="122"/>
      <c r="O44" s="122"/>
      <c r="P44" s="122">
        <v>600000</v>
      </c>
      <c r="Q44" s="122">
        <v>600000</v>
      </c>
    </row>
    <row r="45" spans="1:17" x14ac:dyDescent="0.25">
      <c r="A45" s="188" t="s">
        <v>480</v>
      </c>
      <c r="B45" s="122">
        <v>120000</v>
      </c>
      <c r="C45" s="122"/>
      <c r="D45" s="122"/>
      <c r="E45" s="122"/>
      <c r="F45" s="122"/>
      <c r="G45" s="122"/>
      <c r="H45" s="122"/>
      <c r="I45" s="122">
        <v>120000</v>
      </c>
      <c r="J45" s="122"/>
      <c r="K45" s="122"/>
      <c r="L45" s="122"/>
      <c r="M45" s="122"/>
      <c r="N45" s="122"/>
      <c r="O45" s="122"/>
      <c r="P45" s="122">
        <v>120000</v>
      </c>
      <c r="Q45" s="122">
        <v>120000</v>
      </c>
    </row>
    <row r="46" spans="1:17" x14ac:dyDescent="0.25">
      <c r="A46" s="188" t="s">
        <v>401</v>
      </c>
      <c r="B46" s="122">
        <v>2318000</v>
      </c>
      <c r="C46" s="122"/>
      <c r="D46" s="122"/>
      <c r="E46" s="122"/>
      <c r="F46" s="122"/>
      <c r="G46" s="122"/>
      <c r="H46" s="122"/>
      <c r="I46" s="122">
        <v>2318000</v>
      </c>
      <c r="J46" s="122"/>
      <c r="K46" s="122"/>
      <c r="L46" s="122"/>
      <c r="M46" s="122"/>
      <c r="N46" s="122"/>
      <c r="O46" s="122"/>
      <c r="P46" s="122">
        <v>2318000</v>
      </c>
      <c r="Q46" s="122">
        <v>2318000</v>
      </c>
    </row>
    <row r="47" spans="1:17" x14ac:dyDescent="0.25">
      <c r="A47" s="188" t="s">
        <v>407</v>
      </c>
      <c r="B47" s="122">
        <v>2140000</v>
      </c>
      <c r="C47" s="122"/>
      <c r="D47" s="122"/>
      <c r="E47" s="122"/>
      <c r="F47" s="122"/>
      <c r="G47" s="122"/>
      <c r="H47" s="122"/>
      <c r="I47" s="122">
        <v>2140000</v>
      </c>
      <c r="J47" s="122"/>
      <c r="K47" s="122"/>
      <c r="L47" s="122"/>
      <c r="M47" s="122"/>
      <c r="N47" s="122"/>
      <c r="O47" s="122"/>
      <c r="P47" s="122">
        <v>2140000</v>
      </c>
      <c r="Q47" s="122">
        <v>2140000</v>
      </c>
    </row>
    <row r="48" spans="1:17" x14ac:dyDescent="0.25">
      <c r="A48" s="188" t="s">
        <v>481</v>
      </c>
      <c r="B48" s="122">
        <v>1000000</v>
      </c>
      <c r="C48" s="122"/>
      <c r="D48" s="122"/>
      <c r="E48" s="122"/>
      <c r="F48" s="122"/>
      <c r="G48" s="122"/>
      <c r="H48" s="122"/>
      <c r="I48" s="122">
        <v>1000000</v>
      </c>
      <c r="J48" s="122"/>
      <c r="K48" s="122"/>
      <c r="L48" s="122"/>
      <c r="M48" s="122"/>
      <c r="N48" s="122"/>
      <c r="O48" s="122"/>
      <c r="P48" s="122">
        <v>1000000</v>
      </c>
      <c r="Q48" s="122">
        <v>1000000</v>
      </c>
    </row>
    <row r="49" spans="1:17" x14ac:dyDescent="0.25">
      <c r="A49" s="124" t="s">
        <v>16</v>
      </c>
      <c r="B49" s="122">
        <v>935000</v>
      </c>
      <c r="C49" s="122"/>
      <c r="D49" s="122"/>
      <c r="E49" s="122"/>
      <c r="F49" s="122">
        <v>425000</v>
      </c>
      <c r="G49" s="122">
        <v>8594500</v>
      </c>
      <c r="H49" s="122"/>
      <c r="I49" s="122">
        <v>935000</v>
      </c>
      <c r="J49" s="122"/>
      <c r="K49" s="122"/>
      <c r="L49" s="122"/>
      <c r="M49" s="122">
        <v>425000</v>
      </c>
      <c r="N49" s="122">
        <v>8594500</v>
      </c>
      <c r="O49" s="122"/>
      <c r="P49" s="122">
        <v>9954500</v>
      </c>
      <c r="Q49" s="122">
        <v>9954500</v>
      </c>
    </row>
    <row r="50" spans="1:17" x14ac:dyDescent="0.25">
      <c r="A50" s="188" t="s">
        <v>532</v>
      </c>
      <c r="B50" s="122"/>
      <c r="C50" s="122"/>
      <c r="D50" s="122"/>
      <c r="E50" s="122"/>
      <c r="F50" s="122"/>
      <c r="G50" s="122">
        <v>3600000</v>
      </c>
      <c r="H50" s="122"/>
      <c r="I50" s="122"/>
      <c r="J50" s="122"/>
      <c r="K50" s="122"/>
      <c r="L50" s="122"/>
      <c r="M50" s="122"/>
      <c r="N50" s="122">
        <v>3600000</v>
      </c>
      <c r="O50" s="122"/>
      <c r="P50" s="122">
        <v>3600000</v>
      </c>
      <c r="Q50" s="122">
        <v>3600000</v>
      </c>
    </row>
    <row r="51" spans="1:17" x14ac:dyDescent="0.25">
      <c r="A51" s="188" t="s">
        <v>995</v>
      </c>
      <c r="B51" s="122"/>
      <c r="C51" s="122"/>
      <c r="D51" s="122"/>
      <c r="E51" s="122"/>
      <c r="F51" s="122"/>
      <c r="G51" s="122">
        <v>20000</v>
      </c>
      <c r="H51" s="122"/>
      <c r="I51" s="122"/>
      <c r="J51" s="122"/>
      <c r="K51" s="122"/>
      <c r="L51" s="122"/>
      <c r="M51" s="122"/>
      <c r="N51" s="122">
        <v>20000</v>
      </c>
      <c r="O51" s="122"/>
      <c r="P51" s="122">
        <v>20000</v>
      </c>
      <c r="Q51" s="122">
        <v>20000</v>
      </c>
    </row>
    <row r="52" spans="1:17" x14ac:dyDescent="0.25">
      <c r="A52" s="188" t="s">
        <v>640</v>
      </c>
      <c r="B52" s="122"/>
      <c r="C52" s="122"/>
      <c r="D52" s="122"/>
      <c r="E52" s="122"/>
      <c r="F52" s="122">
        <v>415000</v>
      </c>
      <c r="G52" s="122">
        <v>97500</v>
      </c>
      <c r="H52" s="122"/>
      <c r="I52" s="122"/>
      <c r="J52" s="122"/>
      <c r="K52" s="122"/>
      <c r="L52" s="122"/>
      <c r="M52" s="122">
        <v>415000</v>
      </c>
      <c r="N52" s="122">
        <v>97500</v>
      </c>
      <c r="O52" s="122"/>
      <c r="P52" s="122">
        <v>512500</v>
      </c>
      <c r="Q52" s="122">
        <v>512500</v>
      </c>
    </row>
    <row r="53" spans="1:17" x14ac:dyDescent="0.25">
      <c r="A53" s="188" t="s">
        <v>405</v>
      </c>
      <c r="B53" s="122"/>
      <c r="C53" s="122"/>
      <c r="D53" s="122"/>
      <c r="E53" s="122"/>
      <c r="F53" s="122">
        <v>10000</v>
      </c>
      <c r="G53" s="122"/>
      <c r="H53" s="122"/>
      <c r="I53" s="122"/>
      <c r="J53" s="122"/>
      <c r="K53" s="122"/>
      <c r="L53" s="122"/>
      <c r="M53" s="122">
        <v>10000</v>
      </c>
      <c r="N53" s="122"/>
      <c r="O53" s="122"/>
      <c r="P53" s="122">
        <v>10000</v>
      </c>
      <c r="Q53" s="122">
        <v>10000</v>
      </c>
    </row>
    <row r="54" spans="1:17" x14ac:dyDescent="0.25">
      <c r="A54" s="188" t="s">
        <v>401</v>
      </c>
      <c r="B54" s="122">
        <v>900000</v>
      </c>
      <c r="C54" s="122"/>
      <c r="D54" s="122"/>
      <c r="E54" s="122"/>
      <c r="F54" s="122"/>
      <c r="G54" s="122">
        <v>1440000</v>
      </c>
      <c r="H54" s="122"/>
      <c r="I54" s="122">
        <v>900000</v>
      </c>
      <c r="J54" s="122"/>
      <c r="K54" s="122"/>
      <c r="L54" s="122"/>
      <c r="M54" s="122"/>
      <c r="N54" s="122">
        <v>1440000</v>
      </c>
      <c r="O54" s="122"/>
      <c r="P54" s="122">
        <v>2340000</v>
      </c>
      <c r="Q54" s="122">
        <v>2340000</v>
      </c>
    </row>
    <row r="55" spans="1:17" x14ac:dyDescent="0.25">
      <c r="A55" s="188" t="s">
        <v>836</v>
      </c>
      <c r="B55" s="122"/>
      <c r="C55" s="122"/>
      <c r="D55" s="122"/>
      <c r="E55" s="122"/>
      <c r="F55" s="122"/>
      <c r="G55" s="122">
        <v>5000</v>
      </c>
      <c r="H55" s="122"/>
      <c r="I55" s="122"/>
      <c r="J55" s="122"/>
      <c r="K55" s="122"/>
      <c r="L55" s="122"/>
      <c r="M55" s="122"/>
      <c r="N55" s="122">
        <v>5000</v>
      </c>
      <c r="O55" s="122"/>
      <c r="P55" s="122">
        <v>5000</v>
      </c>
      <c r="Q55" s="122">
        <v>5000</v>
      </c>
    </row>
    <row r="56" spans="1:17" x14ac:dyDescent="0.25">
      <c r="A56" s="188" t="s">
        <v>407</v>
      </c>
      <c r="B56" s="122"/>
      <c r="C56" s="122"/>
      <c r="D56" s="122"/>
      <c r="E56" s="122"/>
      <c r="F56" s="122"/>
      <c r="G56" s="122">
        <v>3340000</v>
      </c>
      <c r="H56" s="122"/>
      <c r="I56" s="122"/>
      <c r="J56" s="122"/>
      <c r="K56" s="122"/>
      <c r="L56" s="122"/>
      <c r="M56" s="122"/>
      <c r="N56" s="122">
        <v>3340000</v>
      </c>
      <c r="O56" s="122"/>
      <c r="P56" s="122">
        <v>3340000</v>
      </c>
      <c r="Q56" s="122">
        <v>3340000</v>
      </c>
    </row>
    <row r="57" spans="1:17" x14ac:dyDescent="0.25">
      <c r="A57" s="188" t="s">
        <v>481</v>
      </c>
      <c r="B57" s="122"/>
      <c r="C57" s="122"/>
      <c r="D57" s="122"/>
      <c r="E57" s="122"/>
      <c r="F57" s="122"/>
      <c r="G57" s="122">
        <v>92000</v>
      </c>
      <c r="H57" s="122"/>
      <c r="I57" s="122"/>
      <c r="J57" s="122"/>
      <c r="K57" s="122"/>
      <c r="L57" s="122"/>
      <c r="M57" s="122"/>
      <c r="N57" s="122">
        <v>92000</v>
      </c>
      <c r="O57" s="122"/>
      <c r="P57" s="122">
        <v>92000</v>
      </c>
      <c r="Q57" s="122">
        <v>92000</v>
      </c>
    </row>
    <row r="58" spans="1:17" x14ac:dyDescent="0.25">
      <c r="A58" s="188" t="s">
        <v>1125</v>
      </c>
      <c r="B58" s="122">
        <v>35000</v>
      </c>
      <c r="C58" s="122"/>
      <c r="D58" s="122"/>
      <c r="E58" s="122"/>
      <c r="F58" s="122"/>
      <c r="G58" s="122"/>
      <c r="H58" s="122"/>
      <c r="I58" s="122">
        <v>35000</v>
      </c>
      <c r="J58" s="122"/>
      <c r="K58" s="122"/>
      <c r="L58" s="122"/>
      <c r="M58" s="122"/>
      <c r="N58" s="122"/>
      <c r="O58" s="122"/>
      <c r="P58" s="122">
        <v>35000</v>
      </c>
      <c r="Q58" s="122">
        <v>35000</v>
      </c>
    </row>
    <row r="59" spans="1:17" x14ac:dyDescent="0.25">
      <c r="A59" s="124" t="s">
        <v>9</v>
      </c>
      <c r="B59" s="122">
        <v>8534500</v>
      </c>
      <c r="C59" s="122"/>
      <c r="D59" s="122"/>
      <c r="E59" s="122"/>
      <c r="F59" s="122"/>
      <c r="G59" s="122"/>
      <c r="H59" s="122"/>
      <c r="I59" s="122">
        <v>8534500</v>
      </c>
      <c r="J59" s="122"/>
      <c r="K59" s="122"/>
      <c r="L59" s="122"/>
      <c r="M59" s="122"/>
      <c r="N59" s="122"/>
      <c r="O59" s="122"/>
      <c r="P59" s="122">
        <v>8534500</v>
      </c>
      <c r="Q59" s="122">
        <v>8534500</v>
      </c>
    </row>
    <row r="60" spans="1:17" x14ac:dyDescent="0.25">
      <c r="A60" s="188" t="s">
        <v>532</v>
      </c>
      <c r="B60" s="122">
        <v>150000</v>
      </c>
      <c r="C60" s="122"/>
      <c r="D60" s="122"/>
      <c r="E60" s="122"/>
      <c r="F60" s="122"/>
      <c r="G60" s="122"/>
      <c r="H60" s="122"/>
      <c r="I60" s="122">
        <v>150000</v>
      </c>
      <c r="J60" s="122"/>
      <c r="K60" s="122"/>
      <c r="L60" s="122"/>
      <c r="M60" s="122"/>
      <c r="N60" s="122"/>
      <c r="O60" s="122"/>
      <c r="P60" s="122">
        <v>150000</v>
      </c>
      <c r="Q60" s="122">
        <v>150000</v>
      </c>
    </row>
    <row r="61" spans="1:17" x14ac:dyDescent="0.25">
      <c r="A61" s="188" t="s">
        <v>909</v>
      </c>
      <c r="B61" s="122">
        <v>250000</v>
      </c>
      <c r="C61" s="122"/>
      <c r="D61" s="122"/>
      <c r="E61" s="122"/>
      <c r="F61" s="122"/>
      <c r="G61" s="122"/>
      <c r="H61" s="122"/>
      <c r="I61" s="122">
        <v>250000</v>
      </c>
      <c r="J61" s="122"/>
      <c r="K61" s="122"/>
      <c r="L61" s="122"/>
      <c r="M61" s="122"/>
      <c r="N61" s="122"/>
      <c r="O61" s="122"/>
      <c r="P61" s="122">
        <v>250000</v>
      </c>
      <c r="Q61" s="122">
        <v>250000</v>
      </c>
    </row>
    <row r="62" spans="1:17" x14ac:dyDescent="0.25">
      <c r="A62" s="188" t="s">
        <v>408</v>
      </c>
      <c r="B62" s="122">
        <v>600000</v>
      </c>
      <c r="C62" s="122"/>
      <c r="D62" s="122"/>
      <c r="E62" s="122"/>
      <c r="F62" s="122"/>
      <c r="G62" s="122"/>
      <c r="H62" s="122"/>
      <c r="I62" s="122">
        <v>600000</v>
      </c>
      <c r="J62" s="122"/>
      <c r="K62" s="122"/>
      <c r="L62" s="122"/>
      <c r="M62" s="122"/>
      <c r="N62" s="122"/>
      <c r="O62" s="122"/>
      <c r="P62" s="122">
        <v>600000</v>
      </c>
      <c r="Q62" s="122">
        <v>600000</v>
      </c>
    </row>
    <row r="63" spans="1:17" x14ac:dyDescent="0.25">
      <c r="A63" s="188" t="s">
        <v>480</v>
      </c>
      <c r="B63" s="122">
        <v>250000</v>
      </c>
      <c r="C63" s="122"/>
      <c r="D63" s="122"/>
      <c r="E63" s="122"/>
      <c r="F63" s="122"/>
      <c r="G63" s="122"/>
      <c r="H63" s="122"/>
      <c r="I63" s="122">
        <v>250000</v>
      </c>
      <c r="J63" s="122"/>
      <c r="K63" s="122"/>
      <c r="L63" s="122"/>
      <c r="M63" s="122"/>
      <c r="N63" s="122"/>
      <c r="O63" s="122"/>
      <c r="P63" s="122">
        <v>250000</v>
      </c>
      <c r="Q63" s="122">
        <v>250000</v>
      </c>
    </row>
    <row r="64" spans="1:17" x14ac:dyDescent="0.25">
      <c r="A64" s="188" t="s">
        <v>401</v>
      </c>
      <c r="B64" s="122">
        <v>2874500</v>
      </c>
      <c r="C64" s="122"/>
      <c r="D64" s="122"/>
      <c r="E64" s="122"/>
      <c r="F64" s="122"/>
      <c r="G64" s="122"/>
      <c r="H64" s="122"/>
      <c r="I64" s="122">
        <v>2874500</v>
      </c>
      <c r="J64" s="122"/>
      <c r="K64" s="122"/>
      <c r="L64" s="122"/>
      <c r="M64" s="122"/>
      <c r="N64" s="122"/>
      <c r="O64" s="122"/>
      <c r="P64" s="122">
        <v>2874500</v>
      </c>
      <c r="Q64" s="122">
        <v>2874500</v>
      </c>
    </row>
    <row r="65" spans="1:17" x14ac:dyDescent="0.25">
      <c r="A65" s="188" t="s">
        <v>407</v>
      </c>
      <c r="B65" s="122">
        <v>4260000</v>
      </c>
      <c r="C65" s="122"/>
      <c r="D65" s="122"/>
      <c r="E65" s="122"/>
      <c r="F65" s="122"/>
      <c r="G65" s="122"/>
      <c r="H65" s="122"/>
      <c r="I65" s="122">
        <v>4260000</v>
      </c>
      <c r="J65" s="122"/>
      <c r="K65" s="122"/>
      <c r="L65" s="122"/>
      <c r="M65" s="122"/>
      <c r="N65" s="122"/>
      <c r="O65" s="122"/>
      <c r="P65" s="122">
        <v>4260000</v>
      </c>
      <c r="Q65" s="122">
        <v>4260000</v>
      </c>
    </row>
    <row r="66" spans="1:17" x14ac:dyDescent="0.25">
      <c r="A66" s="188" t="s">
        <v>481</v>
      </c>
      <c r="B66" s="122">
        <v>50000</v>
      </c>
      <c r="C66" s="122"/>
      <c r="D66" s="122"/>
      <c r="E66" s="122"/>
      <c r="F66" s="122"/>
      <c r="G66" s="122"/>
      <c r="H66" s="122"/>
      <c r="I66" s="122">
        <v>50000</v>
      </c>
      <c r="J66" s="122"/>
      <c r="K66" s="122"/>
      <c r="L66" s="122"/>
      <c r="M66" s="122"/>
      <c r="N66" s="122"/>
      <c r="O66" s="122"/>
      <c r="P66" s="122">
        <v>50000</v>
      </c>
      <c r="Q66" s="122">
        <v>50000</v>
      </c>
    </row>
    <row r="67" spans="1:17" x14ac:dyDescent="0.25">
      <c r="A67" s="188" t="s">
        <v>528</v>
      </c>
      <c r="B67" s="122">
        <v>100000</v>
      </c>
      <c r="C67" s="122"/>
      <c r="D67" s="122"/>
      <c r="E67" s="122"/>
      <c r="F67" s="122"/>
      <c r="G67" s="122"/>
      <c r="H67" s="122"/>
      <c r="I67" s="122">
        <v>100000</v>
      </c>
      <c r="J67" s="122"/>
      <c r="K67" s="122"/>
      <c r="L67" s="122"/>
      <c r="M67" s="122"/>
      <c r="N67" s="122"/>
      <c r="O67" s="122"/>
      <c r="P67" s="122">
        <v>100000</v>
      </c>
      <c r="Q67" s="122">
        <v>100000</v>
      </c>
    </row>
    <row r="68" spans="1:17" x14ac:dyDescent="0.25">
      <c r="A68" s="124" t="s">
        <v>11</v>
      </c>
      <c r="B68" s="122">
        <v>2207000</v>
      </c>
      <c r="C68" s="122"/>
      <c r="D68" s="122"/>
      <c r="E68" s="122"/>
      <c r="F68" s="122"/>
      <c r="G68" s="122">
        <v>800000</v>
      </c>
      <c r="H68" s="122"/>
      <c r="I68" s="122">
        <v>2207000</v>
      </c>
      <c r="J68" s="122"/>
      <c r="K68" s="122"/>
      <c r="L68" s="122"/>
      <c r="M68" s="122"/>
      <c r="N68" s="122">
        <v>800000</v>
      </c>
      <c r="O68" s="122"/>
      <c r="P68" s="122">
        <v>3007000</v>
      </c>
      <c r="Q68" s="122">
        <v>3007000</v>
      </c>
    </row>
    <row r="69" spans="1:17" x14ac:dyDescent="0.25">
      <c r="A69" s="188" t="s">
        <v>532</v>
      </c>
      <c r="B69" s="122"/>
      <c r="C69" s="122"/>
      <c r="D69" s="122"/>
      <c r="E69" s="122"/>
      <c r="F69" s="122"/>
      <c r="G69" s="122">
        <v>800000</v>
      </c>
      <c r="H69" s="122"/>
      <c r="I69" s="122"/>
      <c r="J69" s="122"/>
      <c r="K69" s="122"/>
      <c r="L69" s="122"/>
      <c r="M69" s="122"/>
      <c r="N69" s="122">
        <v>800000</v>
      </c>
      <c r="O69" s="122"/>
      <c r="P69" s="122">
        <v>800000</v>
      </c>
      <c r="Q69" s="122">
        <v>800000</v>
      </c>
    </row>
    <row r="70" spans="1:17" x14ac:dyDescent="0.25">
      <c r="A70" s="188" t="s">
        <v>408</v>
      </c>
      <c r="B70" s="122">
        <v>600000</v>
      </c>
      <c r="C70" s="122"/>
      <c r="D70" s="122"/>
      <c r="E70" s="122"/>
      <c r="F70" s="122"/>
      <c r="G70" s="122"/>
      <c r="H70" s="122"/>
      <c r="I70" s="122">
        <v>600000</v>
      </c>
      <c r="J70" s="122"/>
      <c r="K70" s="122"/>
      <c r="L70" s="122"/>
      <c r="M70" s="122"/>
      <c r="N70" s="122"/>
      <c r="O70" s="122"/>
      <c r="P70" s="122">
        <v>600000</v>
      </c>
      <c r="Q70" s="122">
        <v>600000</v>
      </c>
    </row>
    <row r="71" spans="1:17" x14ac:dyDescent="0.25">
      <c r="A71" s="188" t="s">
        <v>480</v>
      </c>
      <c r="B71" s="122">
        <v>10000</v>
      </c>
      <c r="C71" s="122"/>
      <c r="D71" s="122"/>
      <c r="E71" s="122"/>
      <c r="F71" s="122"/>
      <c r="G71" s="122"/>
      <c r="H71" s="122"/>
      <c r="I71" s="122">
        <v>10000</v>
      </c>
      <c r="J71" s="122"/>
      <c r="K71" s="122"/>
      <c r="L71" s="122"/>
      <c r="M71" s="122"/>
      <c r="N71" s="122"/>
      <c r="O71" s="122"/>
      <c r="P71" s="122">
        <v>10000</v>
      </c>
      <c r="Q71" s="122">
        <v>10000</v>
      </c>
    </row>
    <row r="72" spans="1:17" x14ac:dyDescent="0.25">
      <c r="A72" s="188" t="s">
        <v>401</v>
      </c>
      <c r="B72" s="122">
        <v>527000</v>
      </c>
      <c r="C72" s="122"/>
      <c r="D72" s="122"/>
      <c r="E72" s="122"/>
      <c r="F72" s="122"/>
      <c r="G72" s="122"/>
      <c r="H72" s="122"/>
      <c r="I72" s="122">
        <v>527000</v>
      </c>
      <c r="J72" s="122"/>
      <c r="K72" s="122"/>
      <c r="L72" s="122"/>
      <c r="M72" s="122"/>
      <c r="N72" s="122"/>
      <c r="O72" s="122"/>
      <c r="P72" s="122">
        <v>527000</v>
      </c>
      <c r="Q72" s="122">
        <v>527000</v>
      </c>
    </row>
    <row r="73" spans="1:17" x14ac:dyDescent="0.25">
      <c r="A73" s="188" t="s">
        <v>407</v>
      </c>
      <c r="B73" s="122">
        <v>1070000</v>
      </c>
      <c r="C73" s="122"/>
      <c r="D73" s="122"/>
      <c r="E73" s="122"/>
      <c r="F73" s="122"/>
      <c r="G73" s="122"/>
      <c r="H73" s="122"/>
      <c r="I73" s="122">
        <v>1070000</v>
      </c>
      <c r="J73" s="122"/>
      <c r="K73" s="122"/>
      <c r="L73" s="122"/>
      <c r="M73" s="122"/>
      <c r="N73" s="122"/>
      <c r="O73" s="122"/>
      <c r="P73" s="122">
        <v>1070000</v>
      </c>
      <c r="Q73" s="122">
        <v>1070000</v>
      </c>
    </row>
    <row r="74" spans="1:17" x14ac:dyDescent="0.25">
      <c r="A74" s="124" t="s">
        <v>12</v>
      </c>
      <c r="B74" s="122"/>
      <c r="C74" s="122"/>
      <c r="D74" s="122"/>
      <c r="E74" s="122"/>
      <c r="F74" s="122">
        <v>14155276</v>
      </c>
      <c r="G74" s="122"/>
      <c r="H74" s="122">
        <v>626300</v>
      </c>
      <c r="I74" s="122"/>
      <c r="J74" s="122"/>
      <c r="K74" s="122"/>
      <c r="L74" s="122"/>
      <c r="M74" s="122">
        <v>14155276</v>
      </c>
      <c r="N74" s="122"/>
      <c r="O74" s="122">
        <v>626300</v>
      </c>
      <c r="P74" s="122">
        <v>14781576</v>
      </c>
      <c r="Q74" s="122">
        <v>14781576</v>
      </c>
    </row>
    <row r="75" spans="1:17" x14ac:dyDescent="0.25">
      <c r="A75" s="188" t="s">
        <v>935</v>
      </c>
      <c r="B75" s="122"/>
      <c r="C75" s="122"/>
      <c r="D75" s="122"/>
      <c r="E75" s="122"/>
      <c r="F75" s="122">
        <v>3000000</v>
      </c>
      <c r="G75" s="122"/>
      <c r="H75" s="122"/>
      <c r="I75" s="122"/>
      <c r="J75" s="122"/>
      <c r="K75" s="122"/>
      <c r="L75" s="122"/>
      <c r="M75" s="122">
        <v>3000000</v>
      </c>
      <c r="N75" s="122"/>
      <c r="O75" s="122"/>
      <c r="P75" s="122">
        <v>3000000</v>
      </c>
      <c r="Q75" s="122">
        <v>3000000</v>
      </c>
    </row>
    <row r="76" spans="1:17" x14ac:dyDescent="0.25">
      <c r="A76" s="188" t="s">
        <v>640</v>
      </c>
      <c r="B76" s="122"/>
      <c r="C76" s="122"/>
      <c r="D76" s="122"/>
      <c r="E76" s="122"/>
      <c r="F76" s="122">
        <v>3821000</v>
      </c>
      <c r="G76" s="122"/>
      <c r="H76" s="122"/>
      <c r="I76" s="122"/>
      <c r="J76" s="122"/>
      <c r="K76" s="122"/>
      <c r="L76" s="122"/>
      <c r="M76" s="122">
        <v>3821000</v>
      </c>
      <c r="N76" s="122"/>
      <c r="O76" s="122"/>
      <c r="P76" s="122">
        <v>3821000</v>
      </c>
      <c r="Q76" s="122">
        <v>3821000</v>
      </c>
    </row>
    <row r="77" spans="1:17" x14ac:dyDescent="0.25">
      <c r="A77" s="188" t="s">
        <v>408</v>
      </c>
      <c r="B77" s="122"/>
      <c r="C77" s="122"/>
      <c r="D77" s="122"/>
      <c r="E77" s="122"/>
      <c r="F77" s="122"/>
      <c r="G77" s="122"/>
      <c r="H77" s="122">
        <v>626300</v>
      </c>
      <c r="I77" s="122"/>
      <c r="J77" s="122"/>
      <c r="K77" s="122"/>
      <c r="L77" s="122"/>
      <c r="M77" s="122"/>
      <c r="N77" s="122"/>
      <c r="O77" s="122">
        <v>626300</v>
      </c>
      <c r="P77" s="122">
        <v>626300</v>
      </c>
      <c r="Q77" s="122">
        <v>626300</v>
      </c>
    </row>
    <row r="78" spans="1:17" x14ac:dyDescent="0.25">
      <c r="A78" s="188" t="s">
        <v>934</v>
      </c>
      <c r="B78" s="122"/>
      <c r="C78" s="122"/>
      <c r="D78" s="122"/>
      <c r="E78" s="122"/>
      <c r="F78" s="122">
        <v>171776</v>
      </c>
      <c r="G78" s="122"/>
      <c r="H78" s="122"/>
      <c r="I78" s="122"/>
      <c r="J78" s="122"/>
      <c r="K78" s="122"/>
      <c r="L78" s="122"/>
      <c r="M78" s="122">
        <v>171776</v>
      </c>
      <c r="N78" s="122"/>
      <c r="O78" s="122"/>
      <c r="P78" s="122">
        <v>171776</v>
      </c>
      <c r="Q78" s="122">
        <v>171776</v>
      </c>
    </row>
    <row r="79" spans="1:17" x14ac:dyDescent="0.25">
      <c r="A79" s="188" t="s">
        <v>405</v>
      </c>
      <c r="B79" s="122"/>
      <c r="C79" s="122"/>
      <c r="D79" s="122"/>
      <c r="E79" s="122"/>
      <c r="F79" s="122">
        <v>2905000</v>
      </c>
      <c r="G79" s="122"/>
      <c r="H79" s="122"/>
      <c r="I79" s="122"/>
      <c r="J79" s="122"/>
      <c r="K79" s="122"/>
      <c r="L79" s="122"/>
      <c r="M79" s="122">
        <v>2905000</v>
      </c>
      <c r="N79" s="122"/>
      <c r="O79" s="122"/>
      <c r="P79" s="122">
        <v>2905000</v>
      </c>
      <c r="Q79" s="122">
        <v>2905000</v>
      </c>
    </row>
    <row r="80" spans="1:17" x14ac:dyDescent="0.25">
      <c r="A80" s="188" t="s">
        <v>480</v>
      </c>
      <c r="B80" s="122"/>
      <c r="C80" s="122"/>
      <c r="D80" s="122"/>
      <c r="E80" s="122"/>
      <c r="F80" s="122">
        <v>2020000</v>
      </c>
      <c r="G80" s="122"/>
      <c r="H80" s="122"/>
      <c r="I80" s="122"/>
      <c r="J80" s="122"/>
      <c r="K80" s="122"/>
      <c r="L80" s="122"/>
      <c r="M80" s="122">
        <v>2020000</v>
      </c>
      <c r="N80" s="122"/>
      <c r="O80" s="122"/>
      <c r="P80" s="122">
        <v>2020000</v>
      </c>
      <c r="Q80" s="122">
        <v>2020000</v>
      </c>
    </row>
    <row r="81" spans="1:17" x14ac:dyDescent="0.25">
      <c r="A81" s="188" t="s">
        <v>638</v>
      </c>
      <c r="B81" s="122"/>
      <c r="C81" s="122"/>
      <c r="D81" s="122"/>
      <c r="E81" s="122"/>
      <c r="F81" s="122">
        <v>375000</v>
      </c>
      <c r="G81" s="122"/>
      <c r="H81" s="122"/>
      <c r="I81" s="122"/>
      <c r="J81" s="122"/>
      <c r="K81" s="122"/>
      <c r="L81" s="122"/>
      <c r="M81" s="122">
        <v>375000</v>
      </c>
      <c r="N81" s="122"/>
      <c r="O81" s="122"/>
      <c r="P81" s="122">
        <v>375000</v>
      </c>
      <c r="Q81" s="122">
        <v>375000</v>
      </c>
    </row>
    <row r="82" spans="1:17" x14ac:dyDescent="0.25">
      <c r="A82" s="188" t="s">
        <v>401</v>
      </c>
      <c r="B82" s="122"/>
      <c r="C82" s="122"/>
      <c r="D82" s="122"/>
      <c r="E82" s="122"/>
      <c r="F82" s="122">
        <v>1862500</v>
      </c>
      <c r="G82" s="122"/>
      <c r="H82" s="122"/>
      <c r="I82" s="122"/>
      <c r="J82" s="122"/>
      <c r="K82" s="122"/>
      <c r="L82" s="122"/>
      <c r="M82" s="122">
        <v>1862500</v>
      </c>
      <c r="N82" s="122"/>
      <c r="O82" s="122"/>
      <c r="P82" s="122">
        <v>1862500</v>
      </c>
      <c r="Q82" s="122">
        <v>1862500</v>
      </c>
    </row>
    <row r="83" spans="1:17" x14ac:dyDescent="0.25">
      <c r="A83" s="124" t="s">
        <v>689</v>
      </c>
      <c r="B83" s="122"/>
      <c r="C83" s="122">
        <v>317000</v>
      </c>
      <c r="D83" s="122"/>
      <c r="E83" s="122"/>
      <c r="F83" s="122"/>
      <c r="G83" s="122"/>
      <c r="H83" s="122">
        <v>420000</v>
      </c>
      <c r="I83" s="122"/>
      <c r="J83" s="122">
        <v>317000</v>
      </c>
      <c r="K83" s="122"/>
      <c r="L83" s="122"/>
      <c r="M83" s="122"/>
      <c r="N83" s="122"/>
      <c r="O83" s="122">
        <v>420000</v>
      </c>
      <c r="P83" s="122">
        <v>737000</v>
      </c>
      <c r="Q83" s="122">
        <v>737000</v>
      </c>
    </row>
    <row r="84" spans="1:17" x14ac:dyDescent="0.25">
      <c r="A84" s="188" t="s">
        <v>408</v>
      </c>
      <c r="B84" s="122"/>
      <c r="C84" s="122"/>
      <c r="D84" s="122"/>
      <c r="E84" s="122"/>
      <c r="F84" s="122"/>
      <c r="G84" s="122"/>
      <c r="H84" s="122">
        <v>420000</v>
      </c>
      <c r="I84" s="122"/>
      <c r="J84" s="122"/>
      <c r="K84" s="122"/>
      <c r="L84" s="122"/>
      <c r="M84" s="122"/>
      <c r="N84" s="122"/>
      <c r="O84" s="122">
        <v>420000</v>
      </c>
      <c r="P84" s="122">
        <v>420000</v>
      </c>
      <c r="Q84" s="122">
        <v>420000</v>
      </c>
    </row>
    <row r="85" spans="1:17" x14ac:dyDescent="0.25">
      <c r="A85" s="188" t="s">
        <v>405</v>
      </c>
      <c r="B85" s="122"/>
      <c r="C85" s="122">
        <v>180000</v>
      </c>
      <c r="D85" s="122"/>
      <c r="E85" s="122"/>
      <c r="F85" s="122"/>
      <c r="G85" s="122"/>
      <c r="H85" s="122"/>
      <c r="I85" s="122"/>
      <c r="J85" s="122">
        <v>180000</v>
      </c>
      <c r="K85" s="122"/>
      <c r="L85" s="122"/>
      <c r="M85" s="122"/>
      <c r="N85" s="122"/>
      <c r="O85" s="122"/>
      <c r="P85" s="122">
        <v>180000</v>
      </c>
      <c r="Q85" s="122">
        <v>180000</v>
      </c>
    </row>
    <row r="86" spans="1:17" x14ac:dyDescent="0.25">
      <c r="A86" s="188" t="s">
        <v>401</v>
      </c>
      <c r="B86" s="122"/>
      <c r="C86" s="122">
        <v>137000</v>
      </c>
      <c r="D86" s="122"/>
      <c r="E86" s="122"/>
      <c r="F86" s="122"/>
      <c r="G86" s="122"/>
      <c r="H86" s="122"/>
      <c r="I86" s="122"/>
      <c r="J86" s="122">
        <v>137000</v>
      </c>
      <c r="K86" s="122"/>
      <c r="L86" s="122"/>
      <c r="M86" s="122"/>
      <c r="N86" s="122"/>
      <c r="O86" s="122"/>
      <c r="P86" s="122">
        <v>137000</v>
      </c>
      <c r="Q86" s="122">
        <v>137000</v>
      </c>
    </row>
    <row r="87" spans="1:17" x14ac:dyDescent="0.25">
      <c r="A87" s="124" t="s">
        <v>13</v>
      </c>
      <c r="B87" s="122"/>
      <c r="C87" s="122"/>
      <c r="D87" s="122">
        <v>5170000</v>
      </c>
      <c r="E87" s="122"/>
      <c r="F87" s="122">
        <v>10000</v>
      </c>
      <c r="G87" s="122">
        <v>8539000</v>
      </c>
      <c r="H87" s="122"/>
      <c r="I87" s="122"/>
      <c r="J87" s="122"/>
      <c r="K87" s="122">
        <v>5170000</v>
      </c>
      <c r="L87" s="122"/>
      <c r="M87" s="122">
        <v>10000</v>
      </c>
      <c r="N87" s="122">
        <v>8539000</v>
      </c>
      <c r="O87" s="122"/>
      <c r="P87" s="122">
        <v>13719000</v>
      </c>
      <c r="Q87" s="122">
        <v>13719000</v>
      </c>
    </row>
    <row r="88" spans="1:17" x14ac:dyDescent="0.25">
      <c r="A88" s="188" t="s">
        <v>532</v>
      </c>
      <c r="B88" s="122"/>
      <c r="C88" s="122"/>
      <c r="D88" s="122"/>
      <c r="E88" s="122"/>
      <c r="F88" s="122"/>
      <c r="G88" s="122">
        <v>3900000</v>
      </c>
      <c r="H88" s="122"/>
      <c r="I88" s="122"/>
      <c r="J88" s="122"/>
      <c r="K88" s="122"/>
      <c r="L88" s="122"/>
      <c r="M88" s="122"/>
      <c r="N88" s="122">
        <v>3900000</v>
      </c>
      <c r="O88" s="122"/>
      <c r="P88" s="122">
        <v>3900000</v>
      </c>
      <c r="Q88" s="122">
        <v>3900000</v>
      </c>
    </row>
    <row r="89" spans="1:17" x14ac:dyDescent="0.25">
      <c r="A89" s="188" t="s">
        <v>995</v>
      </c>
      <c r="B89" s="122"/>
      <c r="C89" s="122"/>
      <c r="D89" s="122"/>
      <c r="E89" s="122"/>
      <c r="F89" s="122"/>
      <c r="G89" s="122">
        <v>296000</v>
      </c>
      <c r="H89" s="122"/>
      <c r="I89" s="122"/>
      <c r="J89" s="122"/>
      <c r="K89" s="122"/>
      <c r="L89" s="122"/>
      <c r="M89" s="122"/>
      <c r="N89" s="122">
        <v>296000</v>
      </c>
      <c r="O89" s="122"/>
      <c r="P89" s="122">
        <v>296000</v>
      </c>
      <c r="Q89" s="122">
        <v>296000</v>
      </c>
    </row>
    <row r="90" spans="1:17" x14ac:dyDescent="0.25">
      <c r="A90" s="188" t="s">
        <v>640</v>
      </c>
      <c r="B90" s="122"/>
      <c r="C90" s="122"/>
      <c r="D90" s="122">
        <v>80000</v>
      </c>
      <c r="E90" s="122"/>
      <c r="F90" s="122">
        <v>10000</v>
      </c>
      <c r="G90" s="122">
        <v>160000</v>
      </c>
      <c r="H90" s="122"/>
      <c r="I90" s="122"/>
      <c r="J90" s="122"/>
      <c r="K90" s="122">
        <v>80000</v>
      </c>
      <c r="L90" s="122"/>
      <c r="M90" s="122">
        <v>10000</v>
      </c>
      <c r="N90" s="122">
        <v>160000</v>
      </c>
      <c r="O90" s="122"/>
      <c r="P90" s="122">
        <v>250000</v>
      </c>
      <c r="Q90" s="122">
        <v>250000</v>
      </c>
    </row>
    <row r="91" spans="1:17" x14ac:dyDescent="0.25">
      <c r="A91" s="188" t="s">
        <v>405</v>
      </c>
      <c r="B91" s="122"/>
      <c r="C91" s="122"/>
      <c r="D91" s="122"/>
      <c r="E91" s="122"/>
      <c r="F91" s="122"/>
      <c r="G91" s="122">
        <v>700000</v>
      </c>
      <c r="H91" s="122"/>
      <c r="I91" s="122"/>
      <c r="J91" s="122"/>
      <c r="K91" s="122"/>
      <c r="L91" s="122"/>
      <c r="M91" s="122"/>
      <c r="N91" s="122">
        <v>700000</v>
      </c>
      <c r="O91" s="122"/>
      <c r="P91" s="122">
        <v>700000</v>
      </c>
      <c r="Q91" s="122">
        <v>700000</v>
      </c>
    </row>
    <row r="92" spans="1:17" x14ac:dyDescent="0.25">
      <c r="A92" s="188" t="s">
        <v>401</v>
      </c>
      <c r="B92" s="122"/>
      <c r="C92" s="122"/>
      <c r="D92" s="122">
        <v>5090000</v>
      </c>
      <c r="E92" s="122"/>
      <c r="F92" s="122"/>
      <c r="G92" s="122">
        <v>2003000</v>
      </c>
      <c r="H92" s="122"/>
      <c r="I92" s="122"/>
      <c r="J92" s="122"/>
      <c r="K92" s="122">
        <v>5090000</v>
      </c>
      <c r="L92" s="122"/>
      <c r="M92" s="122"/>
      <c r="N92" s="122">
        <v>2003000</v>
      </c>
      <c r="O92" s="122"/>
      <c r="P92" s="122">
        <v>7093000</v>
      </c>
      <c r="Q92" s="122">
        <v>7093000</v>
      </c>
    </row>
    <row r="93" spans="1:17" x14ac:dyDescent="0.25">
      <c r="A93" s="188" t="s">
        <v>407</v>
      </c>
      <c r="B93" s="122"/>
      <c r="C93" s="122"/>
      <c r="D93" s="122"/>
      <c r="E93" s="122"/>
      <c r="F93" s="122"/>
      <c r="G93" s="122">
        <v>1480000</v>
      </c>
      <c r="H93" s="122"/>
      <c r="I93" s="122"/>
      <c r="J93" s="122"/>
      <c r="K93" s="122"/>
      <c r="L93" s="122"/>
      <c r="M93" s="122"/>
      <c r="N93" s="122">
        <v>1480000</v>
      </c>
      <c r="O93" s="122"/>
      <c r="P93" s="122">
        <v>1480000</v>
      </c>
      <c r="Q93" s="122">
        <v>1480000</v>
      </c>
    </row>
    <row r="94" spans="1:17" x14ac:dyDescent="0.25">
      <c r="A94" s="124" t="s">
        <v>17</v>
      </c>
      <c r="B94" s="122"/>
      <c r="C94" s="122">
        <v>2091000</v>
      </c>
      <c r="D94" s="122"/>
      <c r="E94" s="122"/>
      <c r="F94" s="122">
        <v>70000</v>
      </c>
      <c r="G94" s="122">
        <v>1300000</v>
      </c>
      <c r="H94" s="122"/>
      <c r="I94" s="122"/>
      <c r="J94" s="122">
        <v>2091000</v>
      </c>
      <c r="K94" s="122"/>
      <c r="L94" s="122"/>
      <c r="M94" s="122">
        <v>70000</v>
      </c>
      <c r="N94" s="122">
        <v>1300000</v>
      </c>
      <c r="O94" s="122"/>
      <c r="P94" s="122">
        <v>3461000</v>
      </c>
      <c r="Q94" s="122">
        <v>3461000</v>
      </c>
    </row>
    <row r="95" spans="1:17" x14ac:dyDescent="0.25">
      <c r="A95" s="188" t="s">
        <v>532</v>
      </c>
      <c r="B95" s="122"/>
      <c r="C95" s="122">
        <v>200000</v>
      </c>
      <c r="D95" s="122"/>
      <c r="E95" s="122"/>
      <c r="F95" s="122"/>
      <c r="G95" s="122">
        <v>1300000</v>
      </c>
      <c r="H95" s="122"/>
      <c r="I95" s="122"/>
      <c r="J95" s="122">
        <v>200000</v>
      </c>
      <c r="K95" s="122"/>
      <c r="L95" s="122"/>
      <c r="M95" s="122"/>
      <c r="N95" s="122">
        <v>1300000</v>
      </c>
      <c r="O95" s="122"/>
      <c r="P95" s="122">
        <v>1500000</v>
      </c>
      <c r="Q95" s="122">
        <v>1500000</v>
      </c>
    </row>
    <row r="96" spans="1:17" x14ac:dyDescent="0.25">
      <c r="A96" s="188" t="s">
        <v>640</v>
      </c>
      <c r="B96" s="122"/>
      <c r="C96" s="122"/>
      <c r="D96" s="122"/>
      <c r="E96" s="122"/>
      <c r="F96" s="122">
        <v>70000</v>
      </c>
      <c r="G96" s="122"/>
      <c r="H96" s="122"/>
      <c r="I96" s="122"/>
      <c r="J96" s="122"/>
      <c r="K96" s="122"/>
      <c r="L96" s="122"/>
      <c r="M96" s="122">
        <v>70000</v>
      </c>
      <c r="N96" s="122"/>
      <c r="O96" s="122"/>
      <c r="P96" s="122">
        <v>70000</v>
      </c>
      <c r="Q96" s="122">
        <v>70000</v>
      </c>
    </row>
    <row r="97" spans="1:17" x14ac:dyDescent="0.25">
      <c r="A97" s="188" t="s">
        <v>405</v>
      </c>
      <c r="B97" s="122"/>
      <c r="C97" s="122">
        <v>200000</v>
      </c>
      <c r="D97" s="122"/>
      <c r="E97" s="122"/>
      <c r="F97" s="122"/>
      <c r="G97" s="122"/>
      <c r="H97" s="122"/>
      <c r="I97" s="122"/>
      <c r="J97" s="122">
        <v>200000</v>
      </c>
      <c r="K97" s="122"/>
      <c r="L97" s="122"/>
      <c r="M97" s="122"/>
      <c r="N97" s="122"/>
      <c r="O97" s="122"/>
      <c r="P97" s="122">
        <v>200000</v>
      </c>
      <c r="Q97" s="122">
        <v>200000</v>
      </c>
    </row>
    <row r="98" spans="1:17" x14ac:dyDescent="0.25">
      <c r="A98" s="188" t="s">
        <v>401</v>
      </c>
      <c r="B98" s="122"/>
      <c r="C98" s="122">
        <v>1219000</v>
      </c>
      <c r="D98" s="122"/>
      <c r="E98" s="122"/>
      <c r="F98" s="122"/>
      <c r="G98" s="122"/>
      <c r="H98" s="122"/>
      <c r="I98" s="122"/>
      <c r="J98" s="122">
        <v>1219000</v>
      </c>
      <c r="K98" s="122"/>
      <c r="L98" s="122"/>
      <c r="M98" s="122"/>
      <c r="N98" s="122"/>
      <c r="O98" s="122"/>
      <c r="P98" s="122">
        <v>1219000</v>
      </c>
      <c r="Q98" s="122">
        <v>1219000</v>
      </c>
    </row>
    <row r="99" spans="1:17" x14ac:dyDescent="0.25">
      <c r="A99" s="188" t="s">
        <v>407</v>
      </c>
      <c r="B99" s="122"/>
      <c r="C99" s="122">
        <v>80000</v>
      </c>
      <c r="D99" s="122"/>
      <c r="E99" s="122"/>
      <c r="F99" s="122"/>
      <c r="G99" s="122"/>
      <c r="H99" s="122"/>
      <c r="I99" s="122"/>
      <c r="J99" s="122">
        <v>80000</v>
      </c>
      <c r="K99" s="122"/>
      <c r="L99" s="122"/>
      <c r="M99" s="122"/>
      <c r="N99" s="122"/>
      <c r="O99" s="122"/>
      <c r="P99" s="122">
        <v>80000</v>
      </c>
      <c r="Q99" s="122">
        <v>80000</v>
      </c>
    </row>
    <row r="100" spans="1:17" x14ac:dyDescent="0.25">
      <c r="A100" s="188" t="s">
        <v>481</v>
      </c>
      <c r="B100" s="122"/>
      <c r="C100" s="122">
        <v>380000</v>
      </c>
      <c r="D100" s="122"/>
      <c r="E100" s="122"/>
      <c r="F100" s="122"/>
      <c r="G100" s="122"/>
      <c r="H100" s="122"/>
      <c r="I100" s="122"/>
      <c r="J100" s="122">
        <v>380000</v>
      </c>
      <c r="K100" s="122"/>
      <c r="L100" s="122"/>
      <c r="M100" s="122"/>
      <c r="N100" s="122"/>
      <c r="O100" s="122"/>
      <c r="P100" s="122">
        <v>380000</v>
      </c>
      <c r="Q100" s="122">
        <v>380000</v>
      </c>
    </row>
    <row r="101" spans="1:17" x14ac:dyDescent="0.25">
      <c r="A101" s="188" t="s">
        <v>1125</v>
      </c>
      <c r="B101" s="122"/>
      <c r="C101" s="122">
        <v>12000</v>
      </c>
      <c r="D101" s="122"/>
      <c r="E101" s="122"/>
      <c r="F101" s="122"/>
      <c r="G101" s="122"/>
      <c r="H101" s="122"/>
      <c r="I101" s="122"/>
      <c r="J101" s="122">
        <v>12000</v>
      </c>
      <c r="K101" s="122"/>
      <c r="L101" s="122"/>
      <c r="M101" s="122"/>
      <c r="N101" s="122"/>
      <c r="O101" s="122"/>
      <c r="P101" s="122">
        <v>12000</v>
      </c>
      <c r="Q101" s="122">
        <v>12000</v>
      </c>
    </row>
    <row r="102" spans="1:17" x14ac:dyDescent="0.25">
      <c r="A102" s="124" t="s">
        <v>18</v>
      </c>
      <c r="B102" s="122"/>
      <c r="C102" s="122"/>
      <c r="D102" s="122"/>
      <c r="E102" s="122">
        <v>3323000</v>
      </c>
      <c r="F102" s="122"/>
      <c r="G102" s="122"/>
      <c r="H102" s="122"/>
      <c r="I102" s="122"/>
      <c r="J102" s="122"/>
      <c r="K102" s="122"/>
      <c r="L102" s="122">
        <v>3323000</v>
      </c>
      <c r="M102" s="122"/>
      <c r="N102" s="122"/>
      <c r="O102" s="122"/>
      <c r="P102" s="122">
        <v>3323000</v>
      </c>
      <c r="Q102" s="122">
        <v>3323000</v>
      </c>
    </row>
    <row r="103" spans="1:17" x14ac:dyDescent="0.25">
      <c r="A103" s="188" t="s">
        <v>532</v>
      </c>
      <c r="B103" s="122"/>
      <c r="C103" s="122"/>
      <c r="D103" s="122"/>
      <c r="E103" s="122">
        <v>2110000</v>
      </c>
      <c r="F103" s="122"/>
      <c r="G103" s="122"/>
      <c r="H103" s="122"/>
      <c r="I103" s="122"/>
      <c r="J103" s="122"/>
      <c r="K103" s="122"/>
      <c r="L103" s="122">
        <v>2110000</v>
      </c>
      <c r="M103" s="122"/>
      <c r="N103" s="122"/>
      <c r="O103" s="122"/>
      <c r="P103" s="122">
        <v>2110000</v>
      </c>
      <c r="Q103" s="122">
        <v>2110000</v>
      </c>
    </row>
    <row r="104" spans="1:17" x14ac:dyDescent="0.25">
      <c r="A104" s="188" t="s">
        <v>408</v>
      </c>
      <c r="B104" s="122"/>
      <c r="C104" s="122"/>
      <c r="D104" s="122"/>
      <c r="E104" s="122">
        <v>700500</v>
      </c>
      <c r="F104" s="122"/>
      <c r="G104" s="122"/>
      <c r="H104" s="122"/>
      <c r="I104" s="122"/>
      <c r="J104" s="122"/>
      <c r="K104" s="122"/>
      <c r="L104" s="122">
        <v>700500</v>
      </c>
      <c r="M104" s="122"/>
      <c r="N104" s="122"/>
      <c r="O104" s="122"/>
      <c r="P104" s="122">
        <v>700500</v>
      </c>
      <c r="Q104" s="122">
        <v>700500</v>
      </c>
    </row>
    <row r="105" spans="1:17" x14ac:dyDescent="0.25">
      <c r="A105" s="188" t="s">
        <v>405</v>
      </c>
      <c r="B105" s="122"/>
      <c r="C105" s="122"/>
      <c r="D105" s="122"/>
      <c r="E105" s="122">
        <v>20000</v>
      </c>
      <c r="F105" s="122"/>
      <c r="G105" s="122"/>
      <c r="H105" s="122"/>
      <c r="I105" s="122"/>
      <c r="J105" s="122"/>
      <c r="K105" s="122"/>
      <c r="L105" s="122">
        <v>20000</v>
      </c>
      <c r="M105" s="122"/>
      <c r="N105" s="122"/>
      <c r="O105" s="122"/>
      <c r="P105" s="122">
        <v>20000</v>
      </c>
      <c r="Q105" s="122">
        <v>20000</v>
      </c>
    </row>
    <row r="106" spans="1:17" x14ac:dyDescent="0.25">
      <c r="A106" s="188" t="s">
        <v>401</v>
      </c>
      <c r="B106" s="122"/>
      <c r="C106" s="122"/>
      <c r="D106" s="122"/>
      <c r="E106" s="122">
        <v>492500</v>
      </c>
      <c r="F106" s="122"/>
      <c r="G106" s="122"/>
      <c r="H106" s="122"/>
      <c r="I106" s="122"/>
      <c r="J106" s="122"/>
      <c r="K106" s="122"/>
      <c r="L106" s="122">
        <v>492500</v>
      </c>
      <c r="M106" s="122"/>
      <c r="N106" s="122"/>
      <c r="O106" s="122"/>
      <c r="P106" s="122">
        <v>492500</v>
      </c>
      <c r="Q106" s="122">
        <v>492500</v>
      </c>
    </row>
    <row r="107" spans="1:17" x14ac:dyDescent="0.25">
      <c r="A107" s="124" t="s">
        <v>1126</v>
      </c>
      <c r="B107" s="122">
        <v>26228500</v>
      </c>
      <c r="C107" s="122">
        <v>20503800</v>
      </c>
      <c r="D107" s="122">
        <v>26102428</v>
      </c>
      <c r="E107" s="122">
        <v>5936750</v>
      </c>
      <c r="F107" s="122">
        <v>30399394.800000001</v>
      </c>
      <c r="G107" s="122">
        <v>27757500</v>
      </c>
      <c r="H107" s="122">
        <v>1046300</v>
      </c>
      <c r="I107" s="122">
        <v>26228500</v>
      </c>
      <c r="J107" s="122">
        <v>20503800</v>
      </c>
      <c r="K107" s="122">
        <v>26102428</v>
      </c>
      <c r="L107" s="122">
        <v>5936750</v>
      </c>
      <c r="M107" s="122">
        <v>30399394.800000001</v>
      </c>
      <c r="N107" s="122">
        <v>27757500</v>
      </c>
      <c r="O107" s="122">
        <v>1046300</v>
      </c>
      <c r="P107" s="122">
        <v>137974672.80000001</v>
      </c>
      <c r="Q107" s="122">
        <v>137974672.80000001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8"/>
  <sheetViews>
    <sheetView tabSelected="1" workbookViewId="0">
      <selection activeCell="I16" sqref="I16"/>
    </sheetView>
  </sheetViews>
  <sheetFormatPr baseColWidth="10" defaultRowHeight="15" x14ac:dyDescent="0.25"/>
  <sheetData>
    <row r="1" spans="1:12" ht="60" x14ac:dyDescent="0.25">
      <c r="A1" s="93" t="s">
        <v>391</v>
      </c>
      <c r="B1" s="72" t="s">
        <v>392</v>
      </c>
      <c r="C1" s="72" t="s">
        <v>393</v>
      </c>
      <c r="D1" s="72" t="s">
        <v>394</v>
      </c>
      <c r="E1" s="94" t="s">
        <v>395</v>
      </c>
      <c r="F1" s="72" t="s">
        <v>4</v>
      </c>
      <c r="G1" s="72" t="s">
        <v>396</v>
      </c>
      <c r="H1" s="72" t="s">
        <v>397</v>
      </c>
      <c r="I1" s="72" t="s">
        <v>398</v>
      </c>
      <c r="J1" s="73" t="s">
        <v>399</v>
      </c>
      <c r="K1" s="73" t="s">
        <v>400</v>
      </c>
    </row>
    <row r="2" spans="1:12" x14ac:dyDescent="0.25">
      <c r="A2" s="118">
        <v>43344</v>
      </c>
      <c r="B2" s="75" t="s">
        <v>460</v>
      </c>
      <c r="C2" s="75" t="s">
        <v>401</v>
      </c>
      <c r="D2" s="75" t="s">
        <v>473</v>
      </c>
      <c r="E2" s="104">
        <v>5000</v>
      </c>
      <c r="F2" s="74" t="s">
        <v>10</v>
      </c>
      <c r="G2" s="61" t="s">
        <v>403</v>
      </c>
      <c r="H2" s="74" t="s">
        <v>461</v>
      </c>
      <c r="I2" s="77" t="s">
        <v>404</v>
      </c>
      <c r="J2" s="75">
        <f t="shared" ref="J2:J64" si="0">E2/9080</f>
        <v>0.5506607929515418</v>
      </c>
      <c r="K2" s="75">
        <v>9080</v>
      </c>
      <c r="L2" s="75"/>
    </row>
    <row r="3" spans="1:12" x14ac:dyDescent="0.25">
      <c r="A3" s="118">
        <v>43344</v>
      </c>
      <c r="B3" s="75" t="s">
        <v>449</v>
      </c>
      <c r="C3" s="75" t="s">
        <v>407</v>
      </c>
      <c r="D3" s="75" t="s">
        <v>473</v>
      </c>
      <c r="E3" s="104">
        <v>80000</v>
      </c>
      <c r="F3" s="115" t="s">
        <v>10</v>
      </c>
      <c r="G3" s="61" t="s">
        <v>403</v>
      </c>
      <c r="H3" s="74" t="s">
        <v>462</v>
      </c>
      <c r="I3" s="77" t="s">
        <v>404</v>
      </c>
      <c r="J3" s="75">
        <f t="shared" si="0"/>
        <v>8.8105726872246688</v>
      </c>
      <c r="K3" s="75">
        <v>9080</v>
      </c>
      <c r="L3" s="75"/>
    </row>
    <row r="4" spans="1:12" x14ac:dyDescent="0.25">
      <c r="A4" s="118">
        <v>43344</v>
      </c>
      <c r="B4" s="75" t="s">
        <v>448</v>
      </c>
      <c r="C4" s="75" t="s">
        <v>401</v>
      </c>
      <c r="D4" s="75" t="s">
        <v>473</v>
      </c>
      <c r="E4" s="104">
        <v>10000</v>
      </c>
      <c r="F4" s="115" t="s">
        <v>10</v>
      </c>
      <c r="G4" s="61" t="s">
        <v>403</v>
      </c>
      <c r="H4" s="74" t="s">
        <v>463</v>
      </c>
      <c r="I4" s="77" t="s">
        <v>404</v>
      </c>
      <c r="J4" s="75">
        <f t="shared" si="0"/>
        <v>1.1013215859030836</v>
      </c>
      <c r="K4" s="75">
        <v>9080</v>
      </c>
      <c r="L4" s="75"/>
    </row>
    <row r="5" spans="1:12" x14ac:dyDescent="0.25">
      <c r="A5" s="118">
        <v>43344</v>
      </c>
      <c r="B5" s="75" t="s">
        <v>450</v>
      </c>
      <c r="C5" s="75" t="s">
        <v>401</v>
      </c>
      <c r="D5" s="75" t="s">
        <v>473</v>
      </c>
      <c r="E5" s="104">
        <v>30000</v>
      </c>
      <c r="F5" s="115" t="s">
        <v>10</v>
      </c>
      <c r="G5" s="61" t="s">
        <v>403</v>
      </c>
      <c r="H5" s="74" t="s">
        <v>464</v>
      </c>
      <c r="I5" s="77" t="s">
        <v>404</v>
      </c>
      <c r="J5" s="75">
        <f t="shared" si="0"/>
        <v>3.303964757709251</v>
      </c>
      <c r="K5" s="75">
        <v>9080</v>
      </c>
      <c r="L5" s="75"/>
    </row>
    <row r="6" spans="1:12" x14ac:dyDescent="0.25">
      <c r="A6" s="118">
        <v>43344</v>
      </c>
      <c r="B6" s="75" t="s">
        <v>451</v>
      </c>
      <c r="C6" s="75" t="s">
        <v>401</v>
      </c>
      <c r="D6" s="75" t="s">
        <v>473</v>
      </c>
      <c r="E6" s="104">
        <v>150000</v>
      </c>
      <c r="F6" s="115" t="s">
        <v>10</v>
      </c>
      <c r="G6" s="61" t="s">
        <v>403</v>
      </c>
      <c r="H6" s="74" t="s">
        <v>464</v>
      </c>
      <c r="I6" s="77" t="s">
        <v>404</v>
      </c>
      <c r="J6" s="75">
        <f t="shared" si="0"/>
        <v>16.519823788546255</v>
      </c>
      <c r="K6" s="75">
        <v>9080</v>
      </c>
      <c r="L6" s="75"/>
    </row>
    <row r="7" spans="1:12" x14ac:dyDescent="0.25">
      <c r="A7" s="118">
        <v>43344</v>
      </c>
      <c r="B7" s="75" t="s">
        <v>452</v>
      </c>
      <c r="C7" s="75" t="s">
        <v>407</v>
      </c>
      <c r="D7" s="75" t="s">
        <v>473</v>
      </c>
      <c r="E7" s="104">
        <v>600000</v>
      </c>
      <c r="F7" s="115" t="s">
        <v>10</v>
      </c>
      <c r="G7" s="61" t="s">
        <v>403</v>
      </c>
      <c r="H7" s="74" t="s">
        <v>466</v>
      </c>
      <c r="I7" s="77" t="s">
        <v>404</v>
      </c>
      <c r="J7" s="75">
        <f t="shared" si="0"/>
        <v>66.079295154185019</v>
      </c>
      <c r="K7" s="75">
        <v>9080</v>
      </c>
      <c r="L7" s="75"/>
    </row>
    <row r="8" spans="1:12" x14ac:dyDescent="0.25">
      <c r="A8" s="79">
        <v>43344</v>
      </c>
      <c r="B8" s="75" t="s">
        <v>483</v>
      </c>
      <c r="C8" s="77" t="s">
        <v>401</v>
      </c>
      <c r="D8" s="75" t="s">
        <v>473</v>
      </c>
      <c r="E8" s="104">
        <v>10000</v>
      </c>
      <c r="F8" s="74" t="s">
        <v>8</v>
      </c>
      <c r="G8" s="61" t="s">
        <v>403</v>
      </c>
      <c r="H8" s="74" t="s">
        <v>484</v>
      </c>
      <c r="I8" s="77" t="s">
        <v>404</v>
      </c>
      <c r="J8" s="75">
        <f t="shared" si="0"/>
        <v>1.1013215859030836</v>
      </c>
      <c r="K8" s="75">
        <v>9080</v>
      </c>
      <c r="L8" s="75"/>
    </row>
    <row r="9" spans="1:12" x14ac:dyDescent="0.25">
      <c r="A9" s="79">
        <v>43344</v>
      </c>
      <c r="B9" s="75" t="s">
        <v>503</v>
      </c>
      <c r="C9" s="77" t="s">
        <v>401</v>
      </c>
      <c r="D9" s="116" t="s">
        <v>473</v>
      </c>
      <c r="E9" s="104">
        <v>70000</v>
      </c>
      <c r="F9" s="77" t="s">
        <v>8</v>
      </c>
      <c r="G9" s="61" t="s">
        <v>403</v>
      </c>
      <c r="H9" s="74" t="s">
        <v>485</v>
      </c>
      <c r="I9" s="77" t="s">
        <v>404</v>
      </c>
      <c r="J9" s="75">
        <f t="shared" si="0"/>
        <v>7.7092511013215859</v>
      </c>
      <c r="K9" s="75">
        <v>9080</v>
      </c>
      <c r="L9" s="75"/>
    </row>
    <row r="10" spans="1:12" x14ac:dyDescent="0.25">
      <c r="A10" s="79">
        <v>43344</v>
      </c>
      <c r="B10" s="75" t="s">
        <v>504</v>
      </c>
      <c r="C10" s="75" t="s">
        <v>407</v>
      </c>
      <c r="D10" s="75" t="s">
        <v>473</v>
      </c>
      <c r="E10" s="104">
        <v>80000</v>
      </c>
      <c r="F10" s="77" t="s">
        <v>8</v>
      </c>
      <c r="G10" s="61" t="s">
        <v>403</v>
      </c>
      <c r="H10" s="74" t="s">
        <v>486</v>
      </c>
      <c r="I10" s="77" t="s">
        <v>404</v>
      </c>
      <c r="J10" s="75">
        <f t="shared" si="0"/>
        <v>8.8105726872246688</v>
      </c>
      <c r="K10" s="75">
        <v>9080</v>
      </c>
      <c r="L10" s="75"/>
    </row>
    <row r="11" spans="1:12" x14ac:dyDescent="0.25">
      <c r="A11" s="79">
        <v>43344</v>
      </c>
      <c r="B11" s="75" t="s">
        <v>505</v>
      </c>
      <c r="C11" s="77" t="s">
        <v>401</v>
      </c>
      <c r="D11" s="75" t="s">
        <v>473</v>
      </c>
      <c r="E11" s="104">
        <v>10000</v>
      </c>
      <c r="F11" s="77" t="s">
        <v>8</v>
      </c>
      <c r="G11" s="61" t="s">
        <v>403</v>
      </c>
      <c r="H11" s="74" t="s">
        <v>489</v>
      </c>
      <c r="I11" s="77" t="s">
        <v>404</v>
      </c>
      <c r="J11" s="75">
        <f t="shared" si="0"/>
        <v>1.1013215859030836</v>
      </c>
      <c r="K11" s="75">
        <v>9080</v>
      </c>
      <c r="L11" s="75"/>
    </row>
    <row r="12" spans="1:12" x14ac:dyDescent="0.25">
      <c r="A12" s="79">
        <v>43344</v>
      </c>
      <c r="B12" s="75" t="s">
        <v>506</v>
      </c>
      <c r="C12" s="75" t="s">
        <v>407</v>
      </c>
      <c r="D12" s="75" t="s">
        <v>473</v>
      </c>
      <c r="E12" s="104">
        <v>250000</v>
      </c>
      <c r="F12" s="77" t="s">
        <v>8</v>
      </c>
      <c r="G12" s="61" t="s">
        <v>403</v>
      </c>
      <c r="H12" s="74" t="s">
        <v>501</v>
      </c>
      <c r="I12" s="77" t="s">
        <v>404</v>
      </c>
      <c r="J12" s="75">
        <f t="shared" si="0"/>
        <v>27.533039647577091</v>
      </c>
      <c r="K12" s="75">
        <v>9080</v>
      </c>
      <c r="L12" s="75"/>
    </row>
    <row r="13" spans="1:12" x14ac:dyDescent="0.25">
      <c r="A13" s="79">
        <v>43344</v>
      </c>
      <c r="B13" s="75" t="s">
        <v>507</v>
      </c>
      <c r="C13" s="77" t="s">
        <v>480</v>
      </c>
      <c r="D13" s="75" t="s">
        <v>473</v>
      </c>
      <c r="E13" s="104">
        <v>20000</v>
      </c>
      <c r="F13" s="77" t="s">
        <v>8</v>
      </c>
      <c r="G13" s="61" t="s">
        <v>403</v>
      </c>
      <c r="H13" s="74" t="s">
        <v>488</v>
      </c>
      <c r="I13" s="77" t="s">
        <v>404</v>
      </c>
      <c r="J13" s="75">
        <f t="shared" si="0"/>
        <v>2.2026431718061672</v>
      </c>
      <c r="K13" s="75">
        <v>9080</v>
      </c>
      <c r="L13" s="75"/>
    </row>
    <row r="14" spans="1:12" x14ac:dyDescent="0.25">
      <c r="A14" s="79">
        <v>43344</v>
      </c>
      <c r="B14" s="75" t="s">
        <v>508</v>
      </c>
      <c r="C14" s="77" t="s">
        <v>401</v>
      </c>
      <c r="D14" s="75" t="s">
        <v>473</v>
      </c>
      <c r="E14" s="104">
        <v>50000</v>
      </c>
      <c r="F14" s="77" t="s">
        <v>8</v>
      </c>
      <c r="G14" s="61" t="s">
        <v>403</v>
      </c>
      <c r="H14" s="74" t="s">
        <v>490</v>
      </c>
      <c r="I14" s="77" t="s">
        <v>404</v>
      </c>
      <c r="J14" s="75">
        <f t="shared" si="0"/>
        <v>5.5066079295154182</v>
      </c>
      <c r="K14" s="75">
        <v>9080</v>
      </c>
      <c r="L14" s="75"/>
    </row>
    <row r="15" spans="1:12" x14ac:dyDescent="0.25">
      <c r="A15" s="79">
        <v>43344</v>
      </c>
      <c r="B15" s="75" t="s">
        <v>509</v>
      </c>
      <c r="C15" s="75" t="s">
        <v>407</v>
      </c>
      <c r="D15" s="75" t="s">
        <v>473</v>
      </c>
      <c r="E15" s="104">
        <v>80000</v>
      </c>
      <c r="F15" s="77" t="s">
        <v>8</v>
      </c>
      <c r="G15" s="61" t="s">
        <v>403</v>
      </c>
      <c r="H15" s="74" t="s">
        <v>487</v>
      </c>
      <c r="I15" s="77" t="s">
        <v>404</v>
      </c>
      <c r="J15" s="75">
        <f t="shared" si="0"/>
        <v>8.8105726872246688</v>
      </c>
      <c r="K15" s="75">
        <v>9080</v>
      </c>
      <c r="L15" s="75"/>
    </row>
    <row r="16" spans="1:12" x14ac:dyDescent="0.25">
      <c r="A16" s="79">
        <v>43344</v>
      </c>
      <c r="B16" s="75" t="s">
        <v>510</v>
      </c>
      <c r="C16" s="75" t="s">
        <v>407</v>
      </c>
      <c r="D16" s="75" t="s">
        <v>473</v>
      </c>
      <c r="E16" s="104">
        <v>250000</v>
      </c>
      <c r="F16" s="77" t="s">
        <v>8</v>
      </c>
      <c r="G16" s="61" t="s">
        <v>403</v>
      </c>
      <c r="H16" s="74" t="s">
        <v>500</v>
      </c>
      <c r="I16" s="77" t="s">
        <v>404</v>
      </c>
      <c r="J16" s="75">
        <f t="shared" si="0"/>
        <v>27.533039647577091</v>
      </c>
      <c r="K16" s="75">
        <v>9080</v>
      </c>
      <c r="L16" s="75"/>
    </row>
    <row r="17" spans="1:12" x14ac:dyDescent="0.25">
      <c r="A17" s="79">
        <v>43344</v>
      </c>
      <c r="B17" s="75" t="s">
        <v>511</v>
      </c>
      <c r="C17" s="77" t="s">
        <v>480</v>
      </c>
      <c r="D17" s="75" t="s">
        <v>473</v>
      </c>
      <c r="E17" s="104">
        <v>20000</v>
      </c>
      <c r="F17" s="77" t="s">
        <v>8</v>
      </c>
      <c r="G17" s="61" t="s">
        <v>403</v>
      </c>
      <c r="H17" s="74" t="s">
        <v>491</v>
      </c>
      <c r="I17" s="77" t="s">
        <v>404</v>
      </c>
      <c r="J17" s="75">
        <f t="shared" si="0"/>
        <v>2.2026431718061672</v>
      </c>
      <c r="K17" s="75">
        <v>9080</v>
      </c>
      <c r="L17" s="75"/>
    </row>
    <row r="18" spans="1:12" x14ac:dyDescent="0.25">
      <c r="A18" s="79">
        <v>43344</v>
      </c>
      <c r="B18" s="75" t="s">
        <v>512</v>
      </c>
      <c r="C18" s="77" t="s">
        <v>401</v>
      </c>
      <c r="D18" s="75" t="s">
        <v>473</v>
      </c>
      <c r="E18" s="104">
        <v>600000</v>
      </c>
      <c r="F18" s="77" t="s">
        <v>8</v>
      </c>
      <c r="G18" s="61" t="s">
        <v>403</v>
      </c>
      <c r="H18" s="74" t="s">
        <v>492</v>
      </c>
      <c r="I18" s="77" t="s">
        <v>404</v>
      </c>
      <c r="J18" s="75">
        <f t="shared" si="0"/>
        <v>66.079295154185019</v>
      </c>
      <c r="K18" s="75">
        <v>9080</v>
      </c>
      <c r="L18" s="75"/>
    </row>
    <row r="19" spans="1:12" x14ac:dyDescent="0.25">
      <c r="A19" s="79">
        <v>43344</v>
      </c>
      <c r="B19" s="75" t="s">
        <v>513</v>
      </c>
      <c r="C19" s="77" t="s">
        <v>481</v>
      </c>
      <c r="D19" s="75" t="s">
        <v>473</v>
      </c>
      <c r="E19" s="104">
        <v>200000</v>
      </c>
      <c r="F19" s="77" t="s">
        <v>8</v>
      </c>
      <c r="G19" s="61" t="s">
        <v>403</v>
      </c>
      <c r="H19" s="74" t="s">
        <v>493</v>
      </c>
      <c r="I19" s="77" t="s">
        <v>404</v>
      </c>
      <c r="J19" s="75">
        <f t="shared" si="0"/>
        <v>22.026431718061673</v>
      </c>
      <c r="K19" s="75">
        <v>9080</v>
      </c>
      <c r="L19" s="75"/>
    </row>
    <row r="20" spans="1:12" x14ac:dyDescent="0.25">
      <c r="A20" s="79">
        <v>43344</v>
      </c>
      <c r="B20" s="75" t="s">
        <v>514</v>
      </c>
      <c r="C20" s="75" t="s">
        <v>407</v>
      </c>
      <c r="D20" s="75" t="s">
        <v>473</v>
      </c>
      <c r="E20" s="104">
        <v>80000</v>
      </c>
      <c r="F20" s="77" t="s">
        <v>8</v>
      </c>
      <c r="G20" s="61" t="s">
        <v>403</v>
      </c>
      <c r="H20" s="74" t="s">
        <v>494</v>
      </c>
      <c r="I20" s="77" t="s">
        <v>404</v>
      </c>
      <c r="J20" s="75">
        <f t="shared" si="0"/>
        <v>8.8105726872246688</v>
      </c>
      <c r="K20" s="75">
        <v>9080</v>
      </c>
      <c r="L20" s="75"/>
    </row>
    <row r="21" spans="1:12" x14ac:dyDescent="0.25">
      <c r="A21" s="79">
        <v>43344</v>
      </c>
      <c r="B21" s="75" t="s">
        <v>515</v>
      </c>
      <c r="C21" s="75" t="s">
        <v>407</v>
      </c>
      <c r="D21" s="75" t="s">
        <v>473</v>
      </c>
      <c r="E21" s="104">
        <v>250000</v>
      </c>
      <c r="F21" s="77" t="s">
        <v>8</v>
      </c>
      <c r="G21" s="61" t="s">
        <v>403</v>
      </c>
      <c r="H21" s="74" t="s">
        <v>500</v>
      </c>
      <c r="I21" s="77" t="s">
        <v>404</v>
      </c>
      <c r="J21" s="75">
        <f t="shared" si="0"/>
        <v>27.533039647577091</v>
      </c>
      <c r="K21" s="75">
        <v>9080</v>
      </c>
      <c r="L21" s="75"/>
    </row>
    <row r="22" spans="1:12" x14ac:dyDescent="0.25">
      <c r="A22" s="79">
        <v>43344</v>
      </c>
      <c r="B22" s="75" t="s">
        <v>516</v>
      </c>
      <c r="C22" s="77" t="s">
        <v>480</v>
      </c>
      <c r="D22" s="75" t="s">
        <v>473</v>
      </c>
      <c r="E22" s="104">
        <v>5000</v>
      </c>
      <c r="F22" s="77" t="s">
        <v>8</v>
      </c>
      <c r="G22" s="61" t="s">
        <v>403</v>
      </c>
      <c r="H22" s="74" t="s">
        <v>495</v>
      </c>
      <c r="I22" s="77" t="s">
        <v>404</v>
      </c>
      <c r="J22" s="75">
        <f t="shared" si="0"/>
        <v>0.5506607929515418</v>
      </c>
      <c r="K22" s="75">
        <v>9080</v>
      </c>
      <c r="L22" s="75"/>
    </row>
    <row r="23" spans="1:12" x14ac:dyDescent="0.25">
      <c r="A23" s="79">
        <v>43344</v>
      </c>
      <c r="B23" s="75" t="s">
        <v>476</v>
      </c>
      <c r="C23" s="77" t="s">
        <v>401</v>
      </c>
      <c r="D23" s="75" t="s">
        <v>473</v>
      </c>
      <c r="E23" s="104">
        <v>5000</v>
      </c>
      <c r="F23" s="77" t="s">
        <v>8</v>
      </c>
      <c r="G23" s="61" t="s">
        <v>403</v>
      </c>
      <c r="H23" s="74" t="s">
        <v>497</v>
      </c>
      <c r="I23" s="77" t="s">
        <v>404</v>
      </c>
      <c r="J23" s="75">
        <f t="shared" si="0"/>
        <v>0.5506607929515418</v>
      </c>
      <c r="K23" s="75">
        <v>9080</v>
      </c>
      <c r="L23" s="75"/>
    </row>
    <row r="24" spans="1:12" x14ac:dyDescent="0.25">
      <c r="A24" s="79">
        <v>43344</v>
      </c>
      <c r="B24" s="75" t="s">
        <v>477</v>
      </c>
      <c r="C24" s="77" t="s">
        <v>401</v>
      </c>
      <c r="D24" s="75" t="s">
        <v>473</v>
      </c>
      <c r="E24" s="104">
        <v>70000</v>
      </c>
      <c r="F24" s="77" t="s">
        <v>8</v>
      </c>
      <c r="G24" s="61" t="s">
        <v>403</v>
      </c>
      <c r="H24" s="74" t="s">
        <v>496</v>
      </c>
      <c r="I24" s="77" t="s">
        <v>404</v>
      </c>
      <c r="J24" s="75">
        <f t="shared" si="0"/>
        <v>7.7092511013215859</v>
      </c>
      <c r="K24" s="75">
        <v>9080</v>
      </c>
      <c r="L24" s="75"/>
    </row>
    <row r="25" spans="1:12" x14ac:dyDescent="0.25">
      <c r="A25" s="79">
        <v>43344</v>
      </c>
      <c r="B25" s="75" t="s">
        <v>475</v>
      </c>
      <c r="C25" s="75" t="s">
        <v>407</v>
      </c>
      <c r="D25" s="75" t="s">
        <v>473</v>
      </c>
      <c r="E25" s="104">
        <v>80000</v>
      </c>
      <c r="F25" s="77" t="s">
        <v>8</v>
      </c>
      <c r="G25" s="61" t="s">
        <v>403</v>
      </c>
      <c r="H25" s="74" t="s">
        <v>498</v>
      </c>
      <c r="I25" s="77" t="s">
        <v>404</v>
      </c>
      <c r="J25" s="75">
        <f t="shared" si="0"/>
        <v>8.8105726872246688</v>
      </c>
      <c r="K25" s="75">
        <v>9080</v>
      </c>
      <c r="L25" s="75"/>
    </row>
    <row r="26" spans="1:12" x14ac:dyDescent="0.25">
      <c r="A26" s="79">
        <v>43344</v>
      </c>
      <c r="B26" s="75" t="s">
        <v>478</v>
      </c>
      <c r="C26" s="77" t="s">
        <v>401</v>
      </c>
      <c r="D26" s="75" t="s">
        <v>473</v>
      </c>
      <c r="E26" s="104">
        <v>10000</v>
      </c>
      <c r="F26" s="77" t="s">
        <v>8</v>
      </c>
      <c r="G26" s="61" t="s">
        <v>403</v>
      </c>
      <c r="H26" s="74" t="s">
        <v>499</v>
      </c>
      <c r="I26" s="77" t="s">
        <v>404</v>
      </c>
      <c r="J26" s="75">
        <f t="shared" si="0"/>
        <v>1.1013215859030836</v>
      </c>
      <c r="K26" s="75">
        <v>9080</v>
      </c>
      <c r="L26" s="75"/>
    </row>
    <row r="27" spans="1:12" x14ac:dyDescent="0.25">
      <c r="A27" s="118">
        <v>43344</v>
      </c>
      <c r="B27" s="75" t="s">
        <v>535</v>
      </c>
      <c r="C27" s="75" t="s">
        <v>401</v>
      </c>
      <c r="D27" s="75" t="s">
        <v>473</v>
      </c>
      <c r="E27" s="104">
        <v>15000</v>
      </c>
      <c r="F27" s="115" t="s">
        <v>9</v>
      </c>
      <c r="G27" s="61" t="s">
        <v>403</v>
      </c>
      <c r="H27" s="74" t="s">
        <v>533</v>
      </c>
      <c r="I27" s="77" t="s">
        <v>404</v>
      </c>
      <c r="J27" s="75">
        <f t="shared" si="0"/>
        <v>1.6519823788546255</v>
      </c>
      <c r="K27" s="75">
        <v>9080</v>
      </c>
      <c r="L27" s="75"/>
    </row>
    <row r="28" spans="1:12" x14ac:dyDescent="0.25">
      <c r="A28" s="118">
        <v>43344</v>
      </c>
      <c r="B28" s="75" t="s">
        <v>545</v>
      </c>
      <c r="C28" s="75" t="s">
        <v>407</v>
      </c>
      <c r="D28" s="75" t="s">
        <v>473</v>
      </c>
      <c r="E28" s="104">
        <v>80000</v>
      </c>
      <c r="F28" s="77" t="s">
        <v>9</v>
      </c>
      <c r="G28" s="61" t="s">
        <v>403</v>
      </c>
      <c r="H28" s="74" t="s">
        <v>534</v>
      </c>
      <c r="I28" s="77" t="s">
        <v>404</v>
      </c>
      <c r="J28" s="75">
        <f t="shared" si="0"/>
        <v>8.8105726872246688</v>
      </c>
      <c r="K28" s="75">
        <v>9080</v>
      </c>
      <c r="L28" s="75"/>
    </row>
    <row r="29" spans="1:12" x14ac:dyDescent="0.25">
      <c r="A29" s="118">
        <v>43344</v>
      </c>
      <c r="B29" s="75" t="s">
        <v>536</v>
      </c>
      <c r="C29" s="75" t="s">
        <v>401</v>
      </c>
      <c r="D29" s="75" t="s">
        <v>473</v>
      </c>
      <c r="E29" s="104">
        <v>160000</v>
      </c>
      <c r="F29" s="77" t="s">
        <v>9</v>
      </c>
      <c r="G29" s="61" t="s">
        <v>403</v>
      </c>
      <c r="H29" s="74" t="s">
        <v>557</v>
      </c>
      <c r="I29" s="77" t="s">
        <v>404</v>
      </c>
      <c r="J29" s="75">
        <f t="shared" si="0"/>
        <v>17.621145374449338</v>
      </c>
      <c r="K29" s="75">
        <v>9080</v>
      </c>
      <c r="L29" s="75"/>
    </row>
    <row r="30" spans="1:12" x14ac:dyDescent="0.25">
      <c r="A30" s="118">
        <v>43344</v>
      </c>
      <c r="B30" s="75" t="s">
        <v>569</v>
      </c>
      <c r="C30" s="75" t="s">
        <v>401</v>
      </c>
      <c r="D30" s="75" t="s">
        <v>473</v>
      </c>
      <c r="E30" s="104">
        <v>80000</v>
      </c>
      <c r="F30" s="77" t="s">
        <v>9</v>
      </c>
      <c r="G30" s="61" t="s">
        <v>403</v>
      </c>
      <c r="H30" s="74" t="s">
        <v>557</v>
      </c>
      <c r="I30" s="77" t="s">
        <v>404</v>
      </c>
      <c r="J30" s="75">
        <f t="shared" si="0"/>
        <v>8.8105726872246688</v>
      </c>
      <c r="K30" s="75">
        <v>9080</v>
      </c>
      <c r="L30" s="75"/>
    </row>
    <row r="31" spans="1:12" x14ac:dyDescent="0.25">
      <c r="A31" s="118">
        <v>43344</v>
      </c>
      <c r="B31" s="75" t="s">
        <v>537</v>
      </c>
      <c r="C31" s="75" t="s">
        <v>407</v>
      </c>
      <c r="D31" s="75" t="s">
        <v>473</v>
      </c>
      <c r="E31" s="104">
        <v>300000</v>
      </c>
      <c r="F31" s="77" t="s">
        <v>9</v>
      </c>
      <c r="G31" s="61" t="s">
        <v>403</v>
      </c>
      <c r="H31" s="74" t="s">
        <v>538</v>
      </c>
      <c r="I31" s="77" t="s">
        <v>404</v>
      </c>
      <c r="J31" s="75">
        <f t="shared" si="0"/>
        <v>33.039647577092509</v>
      </c>
      <c r="K31" s="75">
        <v>9080</v>
      </c>
      <c r="L31" s="75"/>
    </row>
    <row r="32" spans="1:12" x14ac:dyDescent="0.25">
      <c r="A32" s="118">
        <v>43344</v>
      </c>
      <c r="B32" s="75" t="s">
        <v>546</v>
      </c>
      <c r="C32" s="75" t="s">
        <v>407</v>
      </c>
      <c r="D32" s="75" t="s">
        <v>473</v>
      </c>
      <c r="E32" s="104">
        <v>80000</v>
      </c>
      <c r="F32" s="77" t="s">
        <v>9</v>
      </c>
      <c r="G32" s="61" t="s">
        <v>403</v>
      </c>
      <c r="H32" s="74" t="s">
        <v>539</v>
      </c>
      <c r="I32" s="77" t="s">
        <v>404</v>
      </c>
      <c r="J32" s="75">
        <f t="shared" si="0"/>
        <v>8.8105726872246688</v>
      </c>
      <c r="K32" s="75">
        <v>9080</v>
      </c>
      <c r="L32" s="75"/>
    </row>
    <row r="33" spans="1:12" x14ac:dyDescent="0.25">
      <c r="A33" s="118">
        <v>43344</v>
      </c>
      <c r="B33" s="75" t="s">
        <v>540</v>
      </c>
      <c r="C33" s="75" t="s">
        <v>532</v>
      </c>
      <c r="D33" s="75" t="s">
        <v>473</v>
      </c>
      <c r="E33" s="104">
        <v>100000</v>
      </c>
      <c r="F33" s="77" t="s">
        <v>9</v>
      </c>
      <c r="G33" s="61" t="s">
        <v>403</v>
      </c>
      <c r="H33" s="74" t="s">
        <v>541</v>
      </c>
      <c r="I33" s="77" t="s">
        <v>404</v>
      </c>
      <c r="J33" s="75">
        <f t="shared" si="0"/>
        <v>11.013215859030836</v>
      </c>
      <c r="K33" s="75">
        <v>9080</v>
      </c>
      <c r="L33" s="75"/>
    </row>
    <row r="34" spans="1:12" x14ac:dyDescent="0.25">
      <c r="A34" s="118">
        <v>43344</v>
      </c>
      <c r="B34" s="75" t="s">
        <v>584</v>
      </c>
      <c r="C34" s="75" t="s">
        <v>480</v>
      </c>
      <c r="D34" s="75" t="s">
        <v>473</v>
      </c>
      <c r="E34" s="104">
        <v>10000</v>
      </c>
      <c r="F34" s="77" t="s">
        <v>9</v>
      </c>
      <c r="G34" s="61" t="s">
        <v>403</v>
      </c>
      <c r="H34" s="74" t="s">
        <v>542</v>
      </c>
      <c r="I34" s="77" t="s">
        <v>404</v>
      </c>
      <c r="J34" s="75">
        <f t="shared" si="0"/>
        <v>1.1013215859030836</v>
      </c>
      <c r="K34" s="75">
        <v>9080</v>
      </c>
      <c r="L34" s="75"/>
    </row>
    <row r="35" spans="1:12" x14ac:dyDescent="0.25">
      <c r="A35" s="118">
        <v>43344</v>
      </c>
      <c r="B35" s="75" t="s">
        <v>543</v>
      </c>
      <c r="C35" s="75" t="s">
        <v>407</v>
      </c>
      <c r="D35" s="75" t="s">
        <v>473</v>
      </c>
      <c r="E35" s="104">
        <v>300000</v>
      </c>
      <c r="F35" s="77" t="s">
        <v>9</v>
      </c>
      <c r="G35" s="61" t="s">
        <v>403</v>
      </c>
      <c r="H35" s="74" t="s">
        <v>544</v>
      </c>
      <c r="I35" s="77" t="s">
        <v>404</v>
      </c>
      <c r="J35" s="75">
        <f t="shared" si="0"/>
        <v>33.039647577092509</v>
      </c>
      <c r="K35" s="75">
        <v>9080</v>
      </c>
      <c r="L35" s="75"/>
    </row>
    <row r="36" spans="1:12" x14ac:dyDescent="0.25">
      <c r="A36" s="118">
        <v>43344</v>
      </c>
      <c r="B36" s="75" t="s">
        <v>547</v>
      </c>
      <c r="C36" s="75" t="s">
        <v>407</v>
      </c>
      <c r="D36" s="75" t="s">
        <v>473</v>
      </c>
      <c r="E36" s="104">
        <v>80000</v>
      </c>
      <c r="F36" s="77" t="s">
        <v>9</v>
      </c>
      <c r="G36" s="61" t="s">
        <v>403</v>
      </c>
      <c r="H36" s="74" t="s">
        <v>548</v>
      </c>
      <c r="I36" s="77" t="s">
        <v>404</v>
      </c>
      <c r="J36" s="75">
        <f t="shared" si="0"/>
        <v>8.8105726872246688</v>
      </c>
      <c r="K36" s="75">
        <v>9080</v>
      </c>
      <c r="L36" s="75"/>
    </row>
    <row r="37" spans="1:12" x14ac:dyDescent="0.25">
      <c r="A37" s="118">
        <v>43344</v>
      </c>
      <c r="B37" s="75" t="s">
        <v>518</v>
      </c>
      <c r="C37" s="75" t="s">
        <v>407</v>
      </c>
      <c r="D37" s="75" t="s">
        <v>473</v>
      </c>
      <c r="E37" s="104">
        <v>300000</v>
      </c>
      <c r="F37" s="77" t="s">
        <v>9</v>
      </c>
      <c r="G37" s="61" t="s">
        <v>403</v>
      </c>
      <c r="H37" s="74" t="s">
        <v>554</v>
      </c>
      <c r="I37" s="77" t="s">
        <v>404</v>
      </c>
      <c r="J37" s="75">
        <f t="shared" si="0"/>
        <v>33.039647577092509</v>
      </c>
      <c r="K37" s="75">
        <v>9080</v>
      </c>
      <c r="L37" s="75"/>
    </row>
    <row r="38" spans="1:12" x14ac:dyDescent="0.25">
      <c r="A38" s="117">
        <v>43344</v>
      </c>
      <c r="B38" s="75" t="s">
        <v>483</v>
      </c>
      <c r="C38" s="75" t="s">
        <v>401</v>
      </c>
      <c r="D38" s="75" t="s">
        <v>473</v>
      </c>
      <c r="E38" s="104">
        <v>10000</v>
      </c>
      <c r="F38" s="74" t="s">
        <v>11</v>
      </c>
      <c r="G38" s="61" t="s">
        <v>403</v>
      </c>
      <c r="H38" s="74" t="s">
        <v>603</v>
      </c>
      <c r="I38" s="77" t="s">
        <v>404</v>
      </c>
      <c r="J38" s="75">
        <f t="shared" si="0"/>
        <v>1.1013215859030836</v>
      </c>
      <c r="K38" s="75">
        <v>9080</v>
      </c>
      <c r="L38" s="75"/>
    </row>
    <row r="39" spans="1:12" x14ac:dyDescent="0.25">
      <c r="A39" s="117">
        <v>43344</v>
      </c>
      <c r="B39" s="75" t="s">
        <v>590</v>
      </c>
      <c r="C39" s="75" t="s">
        <v>401</v>
      </c>
      <c r="D39" s="75" t="s">
        <v>473</v>
      </c>
      <c r="E39" s="104">
        <v>70000</v>
      </c>
      <c r="F39" s="74" t="s">
        <v>11</v>
      </c>
      <c r="G39" s="61" t="s">
        <v>403</v>
      </c>
      <c r="H39" s="74" t="s">
        <v>600</v>
      </c>
      <c r="I39" s="77" t="s">
        <v>404</v>
      </c>
      <c r="J39" s="75">
        <f t="shared" si="0"/>
        <v>7.7092511013215859</v>
      </c>
      <c r="K39" s="75">
        <v>9080</v>
      </c>
      <c r="L39" s="75"/>
    </row>
    <row r="40" spans="1:12" x14ac:dyDescent="0.25">
      <c r="A40" s="117">
        <v>43344</v>
      </c>
      <c r="B40" s="75" t="s">
        <v>591</v>
      </c>
      <c r="C40" s="75" t="s">
        <v>401</v>
      </c>
      <c r="D40" s="75" t="s">
        <v>473</v>
      </c>
      <c r="E40" s="104">
        <v>10000</v>
      </c>
      <c r="F40" s="74" t="s">
        <v>11</v>
      </c>
      <c r="G40" s="61" t="s">
        <v>403</v>
      </c>
      <c r="H40" s="74" t="s">
        <v>604</v>
      </c>
      <c r="I40" s="77" t="s">
        <v>404</v>
      </c>
      <c r="J40" s="75">
        <f t="shared" si="0"/>
        <v>1.1013215859030836</v>
      </c>
      <c r="K40" s="75">
        <v>9080</v>
      </c>
      <c r="L40" s="75"/>
    </row>
    <row r="41" spans="1:12" x14ac:dyDescent="0.25">
      <c r="A41" s="117">
        <v>43344</v>
      </c>
      <c r="B41" s="75" t="s">
        <v>592</v>
      </c>
      <c r="C41" s="75" t="s">
        <v>407</v>
      </c>
      <c r="D41" s="75" t="s">
        <v>473</v>
      </c>
      <c r="E41" s="104">
        <v>80000</v>
      </c>
      <c r="F41" s="74" t="s">
        <v>11</v>
      </c>
      <c r="G41" s="61" t="s">
        <v>403</v>
      </c>
      <c r="H41" s="74" t="s">
        <v>605</v>
      </c>
      <c r="I41" s="77" t="s">
        <v>404</v>
      </c>
      <c r="J41" s="75">
        <f t="shared" si="0"/>
        <v>8.8105726872246688</v>
      </c>
      <c r="K41" s="75">
        <v>9080</v>
      </c>
      <c r="L41" s="75"/>
    </row>
    <row r="42" spans="1:12" x14ac:dyDescent="0.25">
      <c r="A42" s="117">
        <v>43344</v>
      </c>
      <c r="B42" s="75" t="s">
        <v>593</v>
      </c>
      <c r="C42" s="75" t="s">
        <v>407</v>
      </c>
      <c r="D42" s="75" t="s">
        <v>473</v>
      </c>
      <c r="E42" s="104">
        <v>250000</v>
      </c>
      <c r="F42" s="74" t="s">
        <v>11</v>
      </c>
      <c r="G42" s="61" t="s">
        <v>403</v>
      </c>
      <c r="H42" s="74" t="s">
        <v>601</v>
      </c>
      <c r="I42" s="77" t="s">
        <v>404</v>
      </c>
      <c r="J42" s="75">
        <f t="shared" si="0"/>
        <v>27.533039647577091</v>
      </c>
      <c r="K42" s="75">
        <v>9080</v>
      </c>
      <c r="L42" s="75"/>
    </row>
    <row r="43" spans="1:12" x14ac:dyDescent="0.25">
      <c r="A43" s="117">
        <v>43344</v>
      </c>
      <c r="B43" s="75" t="s">
        <v>594</v>
      </c>
      <c r="C43" s="75" t="s">
        <v>401</v>
      </c>
      <c r="D43" s="75" t="s">
        <v>473</v>
      </c>
      <c r="E43" s="104">
        <v>15000</v>
      </c>
      <c r="F43" s="74" t="s">
        <v>11</v>
      </c>
      <c r="G43" s="61" t="s">
        <v>403</v>
      </c>
      <c r="H43" s="74" t="s">
        <v>606</v>
      </c>
      <c r="I43" s="77" t="s">
        <v>404</v>
      </c>
      <c r="J43" s="75">
        <f t="shared" si="0"/>
        <v>1.6519823788546255</v>
      </c>
      <c r="K43" s="75">
        <v>9080</v>
      </c>
      <c r="L43" s="75"/>
    </row>
    <row r="44" spans="1:12" x14ac:dyDescent="0.25">
      <c r="A44" s="117">
        <v>43344</v>
      </c>
      <c r="B44" s="75" t="s">
        <v>545</v>
      </c>
      <c r="C44" s="75" t="s">
        <v>407</v>
      </c>
      <c r="D44" s="75" t="s">
        <v>473</v>
      </c>
      <c r="E44" s="104">
        <v>80000</v>
      </c>
      <c r="F44" s="74" t="s">
        <v>11</v>
      </c>
      <c r="G44" s="61" t="s">
        <v>403</v>
      </c>
      <c r="H44" s="74" t="s">
        <v>607</v>
      </c>
      <c r="I44" s="77" t="s">
        <v>404</v>
      </c>
      <c r="J44" s="75">
        <f t="shared" si="0"/>
        <v>8.8105726872246688</v>
      </c>
      <c r="K44" s="75">
        <v>9080</v>
      </c>
      <c r="L44" s="75"/>
    </row>
    <row r="45" spans="1:12" x14ac:dyDescent="0.25">
      <c r="A45" s="117">
        <v>43344</v>
      </c>
      <c r="B45" s="75" t="s">
        <v>595</v>
      </c>
      <c r="C45" s="75" t="s">
        <v>407</v>
      </c>
      <c r="D45" s="75" t="s">
        <v>473</v>
      </c>
      <c r="E45" s="104">
        <v>250000</v>
      </c>
      <c r="F45" s="74" t="s">
        <v>11</v>
      </c>
      <c r="G45" s="61" t="s">
        <v>403</v>
      </c>
      <c r="H45" s="74" t="s">
        <v>602</v>
      </c>
      <c r="I45" s="77" t="s">
        <v>404</v>
      </c>
      <c r="J45" s="75">
        <f t="shared" si="0"/>
        <v>27.533039647577091</v>
      </c>
      <c r="K45" s="75">
        <v>9080</v>
      </c>
      <c r="L45" s="75"/>
    </row>
    <row r="46" spans="1:12" x14ac:dyDescent="0.25">
      <c r="A46" s="117">
        <v>43344</v>
      </c>
      <c r="B46" s="75" t="s">
        <v>596</v>
      </c>
      <c r="C46" s="75" t="s">
        <v>480</v>
      </c>
      <c r="D46" s="75" t="s">
        <v>473</v>
      </c>
      <c r="E46" s="104">
        <v>10000</v>
      </c>
      <c r="F46" s="74" t="s">
        <v>11</v>
      </c>
      <c r="G46" s="61" t="s">
        <v>403</v>
      </c>
      <c r="H46" s="74" t="s">
        <v>608</v>
      </c>
      <c r="I46" s="77" t="s">
        <v>404</v>
      </c>
      <c r="J46" s="75">
        <f t="shared" si="0"/>
        <v>1.1013215859030836</v>
      </c>
      <c r="K46" s="75">
        <v>9080</v>
      </c>
      <c r="L46" s="75"/>
    </row>
    <row r="47" spans="1:12" x14ac:dyDescent="0.25">
      <c r="A47" s="117">
        <v>43344</v>
      </c>
      <c r="B47" s="75" t="s">
        <v>546</v>
      </c>
      <c r="C47" s="75" t="s">
        <v>407</v>
      </c>
      <c r="D47" s="75" t="s">
        <v>473</v>
      </c>
      <c r="E47" s="104">
        <v>80000</v>
      </c>
      <c r="F47" s="74" t="s">
        <v>11</v>
      </c>
      <c r="G47" s="61" t="s">
        <v>403</v>
      </c>
      <c r="H47" s="74" t="s">
        <v>609</v>
      </c>
      <c r="I47" s="77" t="s">
        <v>404</v>
      </c>
      <c r="J47" s="75">
        <f t="shared" si="0"/>
        <v>8.8105726872246688</v>
      </c>
      <c r="K47" s="75">
        <v>9080</v>
      </c>
      <c r="L47" s="75"/>
    </row>
    <row r="48" spans="1:12" x14ac:dyDescent="0.25">
      <c r="A48" s="117">
        <v>43344</v>
      </c>
      <c r="B48" s="75" t="s">
        <v>597</v>
      </c>
      <c r="C48" s="75" t="s">
        <v>407</v>
      </c>
      <c r="D48" s="75" t="s">
        <v>473</v>
      </c>
      <c r="E48" s="104">
        <v>250000</v>
      </c>
      <c r="F48" s="74" t="s">
        <v>11</v>
      </c>
      <c r="G48" s="61" t="s">
        <v>403</v>
      </c>
      <c r="H48" s="74" t="s">
        <v>602</v>
      </c>
      <c r="I48" s="77" t="s">
        <v>404</v>
      </c>
      <c r="J48" s="75">
        <f t="shared" si="0"/>
        <v>27.533039647577091</v>
      </c>
      <c r="K48" s="75">
        <v>9080</v>
      </c>
      <c r="L48" s="75"/>
    </row>
    <row r="49" spans="1:12" x14ac:dyDescent="0.25">
      <c r="A49" s="117">
        <v>43344</v>
      </c>
      <c r="B49" s="75" t="s">
        <v>547</v>
      </c>
      <c r="C49" s="75" t="s">
        <v>407</v>
      </c>
      <c r="D49" s="75" t="s">
        <v>473</v>
      </c>
      <c r="E49" s="104">
        <v>80000</v>
      </c>
      <c r="F49" s="74" t="s">
        <v>11</v>
      </c>
      <c r="G49" s="61" t="s">
        <v>403</v>
      </c>
      <c r="H49" s="74" t="s">
        <v>610</v>
      </c>
      <c r="I49" s="77" t="s">
        <v>404</v>
      </c>
      <c r="J49" s="75">
        <f t="shared" si="0"/>
        <v>8.8105726872246688</v>
      </c>
      <c r="K49" s="75">
        <v>9080</v>
      </c>
      <c r="L49" s="75"/>
    </row>
    <row r="50" spans="1:12" x14ac:dyDescent="0.25">
      <c r="A50" s="117">
        <v>43344</v>
      </c>
      <c r="B50" s="75" t="s">
        <v>585</v>
      </c>
      <c r="C50" s="75" t="s">
        <v>401</v>
      </c>
      <c r="D50" s="75" t="s">
        <v>473</v>
      </c>
      <c r="E50" s="104">
        <v>5000</v>
      </c>
      <c r="F50" s="74" t="s">
        <v>11</v>
      </c>
      <c r="G50" s="61" t="s">
        <v>403</v>
      </c>
      <c r="H50" s="74" t="s">
        <v>611</v>
      </c>
      <c r="I50" s="77" t="s">
        <v>404</v>
      </c>
      <c r="J50" s="75">
        <f t="shared" si="0"/>
        <v>0.5506607929515418</v>
      </c>
      <c r="K50" s="75">
        <v>9080</v>
      </c>
      <c r="L50" s="75"/>
    </row>
    <row r="51" spans="1:12" x14ac:dyDescent="0.25">
      <c r="A51" s="117">
        <v>43344</v>
      </c>
      <c r="B51" s="75" t="s">
        <v>586</v>
      </c>
      <c r="C51" s="75" t="s">
        <v>401</v>
      </c>
      <c r="D51" s="75" t="s">
        <v>473</v>
      </c>
      <c r="E51" s="104">
        <v>70000</v>
      </c>
      <c r="F51" s="74" t="s">
        <v>11</v>
      </c>
      <c r="G51" s="61" t="s">
        <v>403</v>
      </c>
      <c r="H51" s="74" t="s">
        <v>600</v>
      </c>
      <c r="I51" s="77" t="s">
        <v>404</v>
      </c>
      <c r="J51" s="75">
        <f t="shared" si="0"/>
        <v>7.7092511013215859</v>
      </c>
      <c r="K51" s="75">
        <v>9080</v>
      </c>
      <c r="L51" s="75"/>
    </row>
    <row r="52" spans="1:12" x14ac:dyDescent="0.25">
      <c r="A52" s="117">
        <v>43344</v>
      </c>
      <c r="B52" s="75" t="s">
        <v>587</v>
      </c>
      <c r="C52" s="75" t="s">
        <v>401</v>
      </c>
      <c r="D52" s="75" t="s">
        <v>473</v>
      </c>
      <c r="E52" s="104">
        <v>10000</v>
      </c>
      <c r="F52" s="74" t="s">
        <v>11</v>
      </c>
      <c r="G52" s="61" t="s">
        <v>403</v>
      </c>
      <c r="H52" s="74" t="s">
        <v>612</v>
      </c>
      <c r="I52" s="77" t="s">
        <v>404</v>
      </c>
      <c r="J52" s="75">
        <f t="shared" si="0"/>
        <v>1.1013215859030836</v>
      </c>
      <c r="K52" s="75">
        <v>9080</v>
      </c>
      <c r="L52" s="75"/>
    </row>
    <row r="53" spans="1:12" x14ac:dyDescent="0.25">
      <c r="A53" s="79">
        <v>43344</v>
      </c>
      <c r="B53" s="74" t="s">
        <v>205</v>
      </c>
      <c r="C53" s="74" t="s">
        <v>638</v>
      </c>
      <c r="D53" s="75" t="s">
        <v>639</v>
      </c>
      <c r="E53" s="76">
        <v>8000</v>
      </c>
      <c r="F53" s="77" t="s">
        <v>12</v>
      </c>
      <c r="G53" s="61" t="s">
        <v>403</v>
      </c>
      <c r="H53" s="74" t="s">
        <v>26</v>
      </c>
      <c r="I53" s="77" t="s">
        <v>404</v>
      </c>
      <c r="J53" s="75">
        <f t="shared" si="0"/>
        <v>0.88105726872246692</v>
      </c>
      <c r="K53" s="75">
        <v>9080</v>
      </c>
      <c r="L53" s="75"/>
    </row>
    <row r="54" spans="1:12" x14ac:dyDescent="0.25">
      <c r="A54" s="79">
        <v>43344</v>
      </c>
      <c r="B54" s="74" t="s">
        <v>206</v>
      </c>
      <c r="C54" s="74" t="s">
        <v>638</v>
      </c>
      <c r="D54" s="75" t="s">
        <v>639</v>
      </c>
      <c r="E54" s="76">
        <v>42000</v>
      </c>
      <c r="F54" s="77" t="s">
        <v>12</v>
      </c>
      <c r="G54" s="61" t="s">
        <v>403</v>
      </c>
      <c r="H54" s="74" t="s">
        <v>28</v>
      </c>
      <c r="I54" s="77" t="s">
        <v>404</v>
      </c>
      <c r="J54" s="75">
        <f t="shared" si="0"/>
        <v>4.6255506607929515</v>
      </c>
      <c r="K54" s="75">
        <v>9080</v>
      </c>
      <c r="L54" s="75"/>
    </row>
    <row r="55" spans="1:12" x14ac:dyDescent="0.25">
      <c r="A55" s="118">
        <v>43344</v>
      </c>
      <c r="B55" s="75" t="s">
        <v>807</v>
      </c>
      <c r="C55" s="75" t="s">
        <v>401</v>
      </c>
      <c r="D55" s="75" t="s">
        <v>473</v>
      </c>
      <c r="E55" s="104">
        <v>6000</v>
      </c>
      <c r="F55" s="77" t="s">
        <v>16</v>
      </c>
      <c r="G55" s="61" t="s">
        <v>403</v>
      </c>
      <c r="H55" s="75" t="s">
        <v>27</v>
      </c>
      <c r="I55" s="77" t="s">
        <v>404</v>
      </c>
      <c r="J55" s="75">
        <f t="shared" si="0"/>
        <v>0.66079295154185025</v>
      </c>
      <c r="K55" s="75">
        <v>9080</v>
      </c>
      <c r="L55" s="75"/>
    </row>
    <row r="56" spans="1:12" x14ac:dyDescent="0.25">
      <c r="A56" s="118">
        <v>43345</v>
      </c>
      <c r="B56" s="75" t="s">
        <v>453</v>
      </c>
      <c r="C56" s="75" t="s">
        <v>407</v>
      </c>
      <c r="D56" s="75" t="s">
        <v>473</v>
      </c>
      <c r="E56" s="104">
        <v>300000</v>
      </c>
      <c r="F56" s="115" t="s">
        <v>10</v>
      </c>
      <c r="G56" s="61" t="s">
        <v>403</v>
      </c>
      <c r="H56" s="74" t="s">
        <v>465</v>
      </c>
      <c r="I56" s="77" t="s">
        <v>404</v>
      </c>
      <c r="J56" s="75">
        <f t="shared" si="0"/>
        <v>33.039647577092509</v>
      </c>
      <c r="K56" s="75">
        <v>9080</v>
      </c>
      <c r="L56" s="75"/>
    </row>
    <row r="57" spans="1:12" x14ac:dyDescent="0.25">
      <c r="A57" s="118">
        <v>43345</v>
      </c>
      <c r="B57" s="75" t="s">
        <v>454</v>
      </c>
      <c r="C57" s="75" t="s">
        <v>401</v>
      </c>
      <c r="D57" s="75" t="s">
        <v>473</v>
      </c>
      <c r="E57" s="104">
        <v>10000</v>
      </c>
      <c r="F57" s="115" t="s">
        <v>10</v>
      </c>
      <c r="G57" s="61" t="s">
        <v>403</v>
      </c>
      <c r="H57" s="74" t="s">
        <v>467</v>
      </c>
      <c r="I57" s="77" t="s">
        <v>404</v>
      </c>
      <c r="J57" s="75">
        <f t="shared" si="0"/>
        <v>1.1013215859030836</v>
      </c>
      <c r="K57" s="75">
        <v>9080</v>
      </c>
      <c r="L57" s="75"/>
    </row>
    <row r="58" spans="1:12" x14ac:dyDescent="0.25">
      <c r="A58" s="118">
        <v>43345</v>
      </c>
      <c r="B58" s="75" t="s">
        <v>449</v>
      </c>
      <c r="C58" s="75" t="s">
        <v>407</v>
      </c>
      <c r="D58" s="75" t="s">
        <v>473</v>
      </c>
      <c r="E58" s="104">
        <v>80000</v>
      </c>
      <c r="F58" s="115" t="s">
        <v>10</v>
      </c>
      <c r="G58" s="61" t="s">
        <v>403</v>
      </c>
      <c r="H58" s="74" t="s">
        <v>468</v>
      </c>
      <c r="I58" s="77" t="s">
        <v>404</v>
      </c>
      <c r="J58" s="75">
        <f t="shared" si="0"/>
        <v>8.8105726872246688</v>
      </c>
      <c r="K58" s="75">
        <v>9080</v>
      </c>
      <c r="L58" s="75"/>
    </row>
    <row r="59" spans="1:12" x14ac:dyDescent="0.25">
      <c r="A59" s="118">
        <v>43345</v>
      </c>
      <c r="B59" s="75" t="s">
        <v>455</v>
      </c>
      <c r="C59" s="75" t="s">
        <v>401</v>
      </c>
      <c r="D59" s="75" t="s">
        <v>473</v>
      </c>
      <c r="E59" s="104">
        <v>180000</v>
      </c>
      <c r="F59" s="115" t="s">
        <v>10</v>
      </c>
      <c r="G59" s="61" t="s">
        <v>403</v>
      </c>
      <c r="H59" s="74" t="s">
        <v>464</v>
      </c>
      <c r="I59" s="77" t="s">
        <v>404</v>
      </c>
      <c r="J59" s="75">
        <f t="shared" si="0"/>
        <v>19.823788546255507</v>
      </c>
      <c r="K59" s="75">
        <v>9080</v>
      </c>
      <c r="L59" s="75"/>
    </row>
    <row r="60" spans="1:12" x14ac:dyDescent="0.25">
      <c r="A60" s="118">
        <v>43345</v>
      </c>
      <c r="B60" s="75" t="s">
        <v>456</v>
      </c>
      <c r="C60" s="75" t="s">
        <v>401</v>
      </c>
      <c r="D60" s="75" t="s">
        <v>473</v>
      </c>
      <c r="E60" s="104">
        <v>20000</v>
      </c>
      <c r="F60" s="115" t="s">
        <v>10</v>
      </c>
      <c r="G60" s="61" t="s">
        <v>403</v>
      </c>
      <c r="H60" s="74" t="s">
        <v>469</v>
      </c>
      <c r="I60" s="77" t="s">
        <v>404</v>
      </c>
      <c r="J60" s="75">
        <f t="shared" si="0"/>
        <v>2.2026431718061672</v>
      </c>
      <c r="K60" s="75">
        <v>9080</v>
      </c>
      <c r="L60" s="75"/>
    </row>
    <row r="61" spans="1:12" x14ac:dyDescent="0.25">
      <c r="A61" s="118">
        <v>43345</v>
      </c>
      <c r="B61" s="75" t="s">
        <v>517</v>
      </c>
      <c r="C61" s="75" t="s">
        <v>407</v>
      </c>
      <c r="D61" s="75" t="s">
        <v>473</v>
      </c>
      <c r="E61" s="104">
        <v>80000</v>
      </c>
      <c r="F61" s="77" t="s">
        <v>9</v>
      </c>
      <c r="G61" s="61" t="s">
        <v>403</v>
      </c>
      <c r="H61" s="74" t="s">
        <v>553</v>
      </c>
      <c r="I61" s="77" t="s">
        <v>404</v>
      </c>
      <c r="J61" s="75">
        <f t="shared" si="0"/>
        <v>8.8105726872246688</v>
      </c>
      <c r="K61" s="75">
        <v>9080</v>
      </c>
      <c r="L61" s="75"/>
    </row>
    <row r="62" spans="1:12" x14ac:dyDescent="0.25">
      <c r="A62" s="118">
        <v>43345</v>
      </c>
      <c r="B62" s="75" t="s">
        <v>520</v>
      </c>
      <c r="C62" s="75" t="s">
        <v>480</v>
      </c>
      <c r="D62" s="75" t="s">
        <v>473</v>
      </c>
      <c r="E62" s="104">
        <v>10000</v>
      </c>
      <c r="F62" s="77" t="s">
        <v>9</v>
      </c>
      <c r="G62" s="61" t="s">
        <v>403</v>
      </c>
      <c r="H62" s="74" t="s">
        <v>552</v>
      </c>
      <c r="I62" s="77" t="s">
        <v>404</v>
      </c>
      <c r="J62" s="75">
        <f t="shared" si="0"/>
        <v>1.1013215859030836</v>
      </c>
      <c r="K62" s="75">
        <v>9080</v>
      </c>
      <c r="L62" s="75"/>
    </row>
    <row r="63" spans="1:12" x14ac:dyDescent="0.25">
      <c r="A63" s="118">
        <v>43345</v>
      </c>
      <c r="B63" s="75" t="s">
        <v>518</v>
      </c>
      <c r="C63" s="75" t="s">
        <v>407</v>
      </c>
      <c r="D63" s="75" t="s">
        <v>473</v>
      </c>
      <c r="E63" s="104">
        <v>300000</v>
      </c>
      <c r="F63" s="77" t="s">
        <v>9</v>
      </c>
      <c r="G63" s="61" t="s">
        <v>403</v>
      </c>
      <c r="H63" s="74" t="s">
        <v>554</v>
      </c>
      <c r="I63" s="77" t="s">
        <v>404</v>
      </c>
      <c r="J63" s="75">
        <f t="shared" si="0"/>
        <v>33.039647577092509</v>
      </c>
      <c r="K63" s="75">
        <v>9080</v>
      </c>
      <c r="L63" s="75"/>
    </row>
    <row r="64" spans="1:12" x14ac:dyDescent="0.25">
      <c r="A64" s="118">
        <v>43345</v>
      </c>
      <c r="B64" s="75" t="s">
        <v>519</v>
      </c>
      <c r="C64" s="75" t="s">
        <v>532</v>
      </c>
      <c r="D64" s="75" t="s">
        <v>473</v>
      </c>
      <c r="E64" s="104">
        <v>50000</v>
      </c>
      <c r="F64" s="77" t="s">
        <v>9</v>
      </c>
      <c r="G64" s="61" t="s">
        <v>403</v>
      </c>
      <c r="H64" s="74" t="s">
        <v>555</v>
      </c>
      <c r="I64" s="77" t="s">
        <v>404</v>
      </c>
      <c r="J64" s="75">
        <f t="shared" si="0"/>
        <v>5.5066079295154182</v>
      </c>
      <c r="K64" s="75">
        <v>9080</v>
      </c>
      <c r="L64" s="75"/>
    </row>
    <row r="65" spans="1:12" x14ac:dyDescent="0.25">
      <c r="A65" s="118">
        <v>43345</v>
      </c>
      <c r="B65" s="75" t="s">
        <v>521</v>
      </c>
      <c r="C65" s="75" t="s">
        <v>401</v>
      </c>
      <c r="D65" s="75" t="s">
        <v>473</v>
      </c>
      <c r="E65" s="104">
        <v>160000</v>
      </c>
      <c r="F65" s="77" t="s">
        <v>9</v>
      </c>
      <c r="G65" s="61" t="s">
        <v>403</v>
      </c>
      <c r="H65" s="74" t="s">
        <v>556</v>
      </c>
      <c r="I65" s="77" t="s">
        <v>404</v>
      </c>
      <c r="J65" s="75">
        <f t="shared" ref="J65:J127" si="1">E65/9080</f>
        <v>17.621145374449338</v>
      </c>
      <c r="K65" s="75">
        <v>9080</v>
      </c>
      <c r="L65" s="75"/>
    </row>
    <row r="66" spans="1:12" x14ac:dyDescent="0.25">
      <c r="A66" s="118">
        <v>43345</v>
      </c>
      <c r="B66" s="75" t="s">
        <v>522</v>
      </c>
      <c r="C66" s="75" t="s">
        <v>401</v>
      </c>
      <c r="D66" s="75" t="s">
        <v>473</v>
      </c>
      <c r="E66" s="104">
        <v>200000</v>
      </c>
      <c r="F66" s="77" t="s">
        <v>9</v>
      </c>
      <c r="G66" s="61" t="s">
        <v>403</v>
      </c>
      <c r="H66" s="74" t="s">
        <v>557</v>
      </c>
      <c r="I66" s="77" t="s">
        <v>404</v>
      </c>
      <c r="J66" s="75">
        <f t="shared" si="1"/>
        <v>22.026431718061673</v>
      </c>
      <c r="K66" s="75">
        <v>9080</v>
      </c>
      <c r="L66" s="75"/>
    </row>
    <row r="67" spans="1:12" x14ac:dyDescent="0.25">
      <c r="A67" s="118">
        <v>43345</v>
      </c>
      <c r="B67" s="75" t="s">
        <v>523</v>
      </c>
      <c r="C67" s="75" t="s">
        <v>401</v>
      </c>
      <c r="D67" s="75" t="s">
        <v>473</v>
      </c>
      <c r="E67" s="104">
        <v>5000</v>
      </c>
      <c r="F67" s="77" t="s">
        <v>9</v>
      </c>
      <c r="G67" s="61" t="s">
        <v>403</v>
      </c>
      <c r="H67" s="74" t="s">
        <v>558</v>
      </c>
      <c r="I67" s="77" t="s">
        <v>404</v>
      </c>
      <c r="J67" s="75">
        <f t="shared" si="1"/>
        <v>0.5506607929515418</v>
      </c>
      <c r="K67" s="75">
        <v>9080</v>
      </c>
      <c r="L67" s="75"/>
    </row>
    <row r="68" spans="1:12" x14ac:dyDescent="0.25">
      <c r="A68" s="118">
        <v>43345</v>
      </c>
      <c r="B68" s="75" t="s">
        <v>518</v>
      </c>
      <c r="C68" s="75" t="s">
        <v>407</v>
      </c>
      <c r="D68" s="75" t="s">
        <v>473</v>
      </c>
      <c r="E68" s="104">
        <v>300000</v>
      </c>
      <c r="F68" s="77" t="s">
        <v>9</v>
      </c>
      <c r="G68" s="61" t="s">
        <v>403</v>
      </c>
      <c r="H68" s="74" t="s">
        <v>554</v>
      </c>
      <c r="I68" s="77" t="s">
        <v>404</v>
      </c>
      <c r="J68" s="75">
        <f t="shared" si="1"/>
        <v>33.039647577092509</v>
      </c>
      <c r="K68" s="75">
        <v>9080</v>
      </c>
      <c r="L68" s="75"/>
    </row>
    <row r="69" spans="1:12" x14ac:dyDescent="0.25">
      <c r="A69" s="79">
        <v>43345</v>
      </c>
      <c r="B69" s="74" t="s">
        <v>613</v>
      </c>
      <c r="C69" s="74" t="s">
        <v>481</v>
      </c>
      <c r="D69" s="103" t="s">
        <v>402</v>
      </c>
      <c r="E69" s="76">
        <v>180000</v>
      </c>
      <c r="F69" s="77" t="s">
        <v>17</v>
      </c>
      <c r="G69" s="61" t="s">
        <v>403</v>
      </c>
      <c r="H69" s="74" t="s">
        <v>25</v>
      </c>
      <c r="I69" s="77" t="s">
        <v>404</v>
      </c>
      <c r="J69" s="75">
        <f t="shared" si="1"/>
        <v>19.823788546255507</v>
      </c>
      <c r="K69" s="75">
        <v>9080</v>
      </c>
      <c r="L69" s="75"/>
    </row>
    <row r="70" spans="1:12" x14ac:dyDescent="0.25">
      <c r="A70" s="79">
        <v>43345</v>
      </c>
      <c r="B70" s="74" t="s">
        <v>614</v>
      </c>
      <c r="C70" s="74" t="s">
        <v>401</v>
      </c>
      <c r="D70" s="103" t="s">
        <v>402</v>
      </c>
      <c r="E70" s="76">
        <v>10000</v>
      </c>
      <c r="F70" s="77" t="s">
        <v>17</v>
      </c>
      <c r="G70" s="61" t="s">
        <v>403</v>
      </c>
      <c r="H70" s="74" t="s">
        <v>615</v>
      </c>
      <c r="I70" s="77" t="s">
        <v>404</v>
      </c>
      <c r="J70" s="75">
        <f t="shared" si="1"/>
        <v>1.1013215859030836</v>
      </c>
      <c r="K70" s="75">
        <v>9080</v>
      </c>
      <c r="L70" s="75"/>
    </row>
    <row r="71" spans="1:12" x14ac:dyDescent="0.25">
      <c r="A71" s="79">
        <v>43345</v>
      </c>
      <c r="B71" s="74" t="s">
        <v>618</v>
      </c>
      <c r="C71" s="74" t="s">
        <v>401</v>
      </c>
      <c r="D71" s="103" t="s">
        <v>402</v>
      </c>
      <c r="E71" s="76">
        <v>17000</v>
      </c>
      <c r="F71" s="77" t="s">
        <v>17</v>
      </c>
      <c r="G71" s="61" t="s">
        <v>403</v>
      </c>
      <c r="H71" s="74" t="s">
        <v>619</v>
      </c>
      <c r="I71" s="77" t="s">
        <v>404</v>
      </c>
      <c r="J71" s="75">
        <f t="shared" si="1"/>
        <v>1.8722466960352422</v>
      </c>
      <c r="K71" s="75">
        <v>9080</v>
      </c>
      <c r="L71" s="75"/>
    </row>
    <row r="72" spans="1:12" x14ac:dyDescent="0.25">
      <c r="A72" s="79">
        <v>43345</v>
      </c>
      <c r="B72" s="74" t="s">
        <v>616</v>
      </c>
      <c r="C72" s="74" t="s">
        <v>401</v>
      </c>
      <c r="D72" s="103" t="s">
        <v>402</v>
      </c>
      <c r="E72" s="76">
        <v>350000</v>
      </c>
      <c r="F72" s="77" t="s">
        <v>17</v>
      </c>
      <c r="G72" s="61" t="s">
        <v>403</v>
      </c>
      <c r="H72" s="74" t="s">
        <v>617</v>
      </c>
      <c r="I72" s="77" t="s">
        <v>404</v>
      </c>
      <c r="J72" s="75">
        <f t="shared" si="1"/>
        <v>38.546255506607928</v>
      </c>
      <c r="K72" s="75">
        <v>9080</v>
      </c>
      <c r="L72" s="75"/>
    </row>
    <row r="73" spans="1:12" x14ac:dyDescent="0.25">
      <c r="A73" s="79">
        <v>43345</v>
      </c>
      <c r="B73" s="74" t="s">
        <v>620</v>
      </c>
      <c r="C73" s="75" t="s">
        <v>407</v>
      </c>
      <c r="D73" s="103" t="s">
        <v>402</v>
      </c>
      <c r="E73" s="76">
        <v>80000</v>
      </c>
      <c r="F73" s="77" t="s">
        <v>17</v>
      </c>
      <c r="G73" s="61" t="s">
        <v>403</v>
      </c>
      <c r="H73" s="74" t="s">
        <v>621</v>
      </c>
      <c r="I73" s="77" t="s">
        <v>404</v>
      </c>
      <c r="J73" s="75">
        <f t="shared" si="1"/>
        <v>8.8105726872246688</v>
      </c>
      <c r="K73" s="75">
        <v>9080</v>
      </c>
      <c r="L73" s="75"/>
    </row>
    <row r="74" spans="1:12" x14ac:dyDescent="0.25">
      <c r="A74" s="79">
        <v>43345</v>
      </c>
      <c r="B74" s="74" t="s">
        <v>622</v>
      </c>
      <c r="C74" s="74" t="s">
        <v>401</v>
      </c>
      <c r="D74" s="103" t="s">
        <v>402</v>
      </c>
      <c r="E74" s="76">
        <v>12000</v>
      </c>
      <c r="F74" s="77" t="s">
        <v>17</v>
      </c>
      <c r="G74" s="61" t="s">
        <v>403</v>
      </c>
      <c r="H74" s="74" t="s">
        <v>623</v>
      </c>
      <c r="I74" s="77" t="s">
        <v>404</v>
      </c>
      <c r="J74" s="75">
        <f t="shared" si="1"/>
        <v>1.3215859030837005</v>
      </c>
      <c r="K74" s="75">
        <v>9080</v>
      </c>
      <c r="L74" s="75"/>
    </row>
    <row r="75" spans="1:12" x14ac:dyDescent="0.25">
      <c r="A75" s="79">
        <v>43345</v>
      </c>
      <c r="B75" s="74" t="s">
        <v>624</v>
      </c>
      <c r="C75" s="74" t="s">
        <v>401</v>
      </c>
      <c r="D75" s="103" t="s">
        <v>402</v>
      </c>
      <c r="E75" s="76">
        <v>40000</v>
      </c>
      <c r="F75" s="77" t="s">
        <v>17</v>
      </c>
      <c r="G75" s="61" t="s">
        <v>403</v>
      </c>
      <c r="H75" s="74" t="s">
        <v>615</v>
      </c>
      <c r="I75" s="77" t="s">
        <v>404</v>
      </c>
      <c r="J75" s="75">
        <f t="shared" si="1"/>
        <v>4.4052863436123344</v>
      </c>
      <c r="K75" s="75">
        <v>9080</v>
      </c>
      <c r="L75" s="75"/>
    </row>
    <row r="76" spans="1:12" x14ac:dyDescent="0.25">
      <c r="A76" s="79">
        <v>43345</v>
      </c>
      <c r="B76" s="74" t="s">
        <v>208</v>
      </c>
      <c r="C76" s="74" t="s">
        <v>638</v>
      </c>
      <c r="D76" s="75" t="s">
        <v>639</v>
      </c>
      <c r="E76" s="76">
        <v>20000</v>
      </c>
      <c r="F76" s="77" t="s">
        <v>12</v>
      </c>
      <c r="G76" s="61" t="s">
        <v>403</v>
      </c>
      <c r="H76" s="74" t="s">
        <v>31</v>
      </c>
      <c r="I76" s="77" t="s">
        <v>404</v>
      </c>
      <c r="J76" s="75">
        <f t="shared" si="1"/>
        <v>2.2026431718061672</v>
      </c>
      <c r="K76" s="75">
        <v>9080</v>
      </c>
      <c r="L76" s="75"/>
    </row>
    <row r="77" spans="1:12" x14ac:dyDescent="0.25">
      <c r="A77" s="118">
        <v>43345</v>
      </c>
      <c r="B77" s="75" t="s">
        <v>808</v>
      </c>
      <c r="C77" s="75" t="s">
        <v>401</v>
      </c>
      <c r="D77" s="75" t="s">
        <v>473</v>
      </c>
      <c r="E77" s="104">
        <v>50000</v>
      </c>
      <c r="F77" s="77" t="s">
        <v>16</v>
      </c>
      <c r="G77" s="61" t="s">
        <v>403</v>
      </c>
      <c r="H77" s="75" t="s">
        <v>32</v>
      </c>
      <c r="I77" s="77" t="s">
        <v>404</v>
      </c>
      <c r="J77" s="75">
        <f t="shared" si="1"/>
        <v>5.5066079295154182</v>
      </c>
      <c r="K77" s="75">
        <v>9080</v>
      </c>
      <c r="L77" s="75"/>
    </row>
    <row r="78" spans="1:12" x14ac:dyDescent="0.25">
      <c r="A78" s="118">
        <v>43345</v>
      </c>
      <c r="B78" s="75" t="s">
        <v>809</v>
      </c>
      <c r="C78" s="75" t="s">
        <v>401</v>
      </c>
      <c r="D78" s="75" t="s">
        <v>473</v>
      </c>
      <c r="E78" s="104">
        <v>15000</v>
      </c>
      <c r="F78" s="77" t="s">
        <v>16</v>
      </c>
      <c r="G78" s="61" t="s">
        <v>403</v>
      </c>
      <c r="H78" s="75" t="s">
        <v>29</v>
      </c>
      <c r="I78" s="77" t="s">
        <v>404</v>
      </c>
      <c r="J78" s="75">
        <f t="shared" si="1"/>
        <v>1.6519823788546255</v>
      </c>
      <c r="K78" s="75">
        <v>9080</v>
      </c>
      <c r="L78" s="75"/>
    </row>
    <row r="79" spans="1:12" x14ac:dyDescent="0.25">
      <c r="A79" s="79">
        <v>43346</v>
      </c>
      <c r="B79" s="74" t="s">
        <v>219</v>
      </c>
      <c r="C79" s="75" t="s">
        <v>401</v>
      </c>
      <c r="D79" s="75" t="s">
        <v>402</v>
      </c>
      <c r="E79" s="76">
        <v>60000</v>
      </c>
      <c r="F79" s="74" t="s">
        <v>14</v>
      </c>
      <c r="G79" s="61" t="s">
        <v>403</v>
      </c>
      <c r="H79" s="74" t="s">
        <v>40</v>
      </c>
      <c r="I79" s="77" t="s">
        <v>404</v>
      </c>
      <c r="J79" s="75">
        <f t="shared" si="1"/>
        <v>6.607929515418502</v>
      </c>
      <c r="K79" s="75">
        <v>9080</v>
      </c>
      <c r="L79" s="75"/>
    </row>
    <row r="80" spans="1:12" x14ac:dyDescent="0.25">
      <c r="A80" s="79">
        <v>43346</v>
      </c>
      <c r="B80" s="61" t="s">
        <v>211</v>
      </c>
      <c r="C80" s="75" t="s">
        <v>401</v>
      </c>
      <c r="D80" s="75" t="s">
        <v>402</v>
      </c>
      <c r="E80" s="76">
        <v>70000</v>
      </c>
      <c r="F80" s="77" t="s">
        <v>210</v>
      </c>
      <c r="G80" s="61" t="s">
        <v>403</v>
      </c>
      <c r="H80" s="74" t="s">
        <v>33</v>
      </c>
      <c r="I80" s="77" t="s">
        <v>404</v>
      </c>
      <c r="J80" s="75">
        <f t="shared" si="1"/>
        <v>7.7092511013215859</v>
      </c>
      <c r="K80" s="75">
        <v>9080</v>
      </c>
      <c r="L80" s="75"/>
    </row>
    <row r="81" spans="1:12" x14ac:dyDescent="0.25">
      <c r="A81" s="79">
        <v>43346</v>
      </c>
      <c r="B81" s="61" t="s">
        <v>212</v>
      </c>
      <c r="C81" s="77" t="s">
        <v>405</v>
      </c>
      <c r="D81" s="75" t="s">
        <v>402</v>
      </c>
      <c r="E81" s="76">
        <v>180000</v>
      </c>
      <c r="F81" s="74" t="s">
        <v>210</v>
      </c>
      <c r="G81" s="61" t="s">
        <v>403</v>
      </c>
      <c r="H81" s="74" t="s">
        <v>34</v>
      </c>
      <c r="I81" s="77" t="s">
        <v>404</v>
      </c>
      <c r="J81" s="75">
        <f t="shared" si="1"/>
        <v>19.823788546255507</v>
      </c>
      <c r="K81" s="75">
        <v>9080</v>
      </c>
      <c r="L81" s="75"/>
    </row>
    <row r="82" spans="1:12" x14ac:dyDescent="0.25">
      <c r="A82" s="79">
        <v>43346</v>
      </c>
      <c r="B82" s="75" t="s">
        <v>479</v>
      </c>
      <c r="C82" s="77" t="s">
        <v>401</v>
      </c>
      <c r="D82" s="75" t="s">
        <v>473</v>
      </c>
      <c r="E82" s="104">
        <v>27000</v>
      </c>
      <c r="F82" s="77" t="s">
        <v>8</v>
      </c>
      <c r="G82" s="61" t="s">
        <v>403</v>
      </c>
      <c r="H82" s="77" t="s">
        <v>43</v>
      </c>
      <c r="I82" s="77" t="s">
        <v>404</v>
      </c>
      <c r="J82" s="75">
        <f t="shared" si="1"/>
        <v>2.9735682819383258</v>
      </c>
      <c r="K82" s="75">
        <v>9080</v>
      </c>
      <c r="L82" s="75"/>
    </row>
    <row r="83" spans="1:12" x14ac:dyDescent="0.25">
      <c r="A83" s="79">
        <v>43346</v>
      </c>
      <c r="B83" s="61" t="s">
        <v>213</v>
      </c>
      <c r="C83" s="75" t="s">
        <v>480</v>
      </c>
      <c r="D83" s="75" t="s">
        <v>473</v>
      </c>
      <c r="E83" s="76">
        <v>10000</v>
      </c>
      <c r="F83" s="77" t="s">
        <v>8</v>
      </c>
      <c r="G83" s="61" t="s">
        <v>403</v>
      </c>
      <c r="H83" s="74" t="s">
        <v>35</v>
      </c>
      <c r="I83" s="77" t="s">
        <v>404</v>
      </c>
      <c r="J83" s="75">
        <f t="shared" si="1"/>
        <v>1.1013215859030836</v>
      </c>
      <c r="K83" s="75">
        <v>9080</v>
      </c>
      <c r="L83" s="75"/>
    </row>
    <row r="84" spans="1:12" x14ac:dyDescent="0.25">
      <c r="A84" s="118">
        <v>43346</v>
      </c>
      <c r="B84" s="75" t="s">
        <v>524</v>
      </c>
      <c r="C84" s="75" t="s">
        <v>401</v>
      </c>
      <c r="D84" s="75" t="s">
        <v>473</v>
      </c>
      <c r="E84" s="104">
        <v>5000</v>
      </c>
      <c r="F84" s="77" t="s">
        <v>9</v>
      </c>
      <c r="G84" s="61" t="s">
        <v>403</v>
      </c>
      <c r="H84" s="74" t="s">
        <v>559</v>
      </c>
      <c r="I84" s="77" t="s">
        <v>404</v>
      </c>
      <c r="J84" s="75">
        <f t="shared" si="1"/>
        <v>0.5506607929515418</v>
      </c>
      <c r="K84" s="75">
        <v>9080</v>
      </c>
      <c r="L84" s="75"/>
    </row>
    <row r="85" spans="1:12" x14ac:dyDescent="0.25">
      <c r="A85" s="118">
        <v>43346</v>
      </c>
      <c r="B85" s="75" t="s">
        <v>525</v>
      </c>
      <c r="C85" s="75" t="s">
        <v>401</v>
      </c>
      <c r="D85" s="75" t="s">
        <v>473</v>
      </c>
      <c r="E85" s="104">
        <v>150000</v>
      </c>
      <c r="F85" s="77" t="s">
        <v>9</v>
      </c>
      <c r="G85" s="61" t="s">
        <v>403</v>
      </c>
      <c r="H85" s="74" t="s">
        <v>560</v>
      </c>
      <c r="I85" s="77" t="s">
        <v>404</v>
      </c>
      <c r="J85" s="75">
        <f t="shared" si="1"/>
        <v>16.519823788546255</v>
      </c>
      <c r="K85" s="75">
        <v>9080</v>
      </c>
      <c r="L85" s="75"/>
    </row>
    <row r="86" spans="1:12" x14ac:dyDescent="0.25">
      <c r="A86" s="118">
        <v>43346</v>
      </c>
      <c r="B86" s="75" t="s">
        <v>526</v>
      </c>
      <c r="C86" s="75" t="s">
        <v>401</v>
      </c>
      <c r="D86" s="75" t="s">
        <v>473</v>
      </c>
      <c r="E86" s="104">
        <v>50000</v>
      </c>
      <c r="F86" s="77" t="s">
        <v>9</v>
      </c>
      <c r="G86" s="61" t="s">
        <v>403</v>
      </c>
      <c r="H86" s="74" t="s">
        <v>561</v>
      </c>
      <c r="I86" s="77" t="s">
        <v>404</v>
      </c>
      <c r="J86" s="75">
        <f t="shared" si="1"/>
        <v>5.5066079295154182</v>
      </c>
      <c r="K86" s="75">
        <v>9080</v>
      </c>
      <c r="L86" s="75"/>
    </row>
    <row r="87" spans="1:12" x14ac:dyDescent="0.25">
      <c r="A87" s="118">
        <v>43346</v>
      </c>
      <c r="B87" s="75" t="s">
        <v>517</v>
      </c>
      <c r="C87" s="75" t="s">
        <v>407</v>
      </c>
      <c r="D87" s="75" t="s">
        <v>473</v>
      </c>
      <c r="E87" s="104">
        <v>80000</v>
      </c>
      <c r="F87" s="77" t="s">
        <v>9</v>
      </c>
      <c r="G87" s="61" t="s">
        <v>403</v>
      </c>
      <c r="H87" s="74" t="s">
        <v>566</v>
      </c>
      <c r="I87" s="77" t="s">
        <v>404</v>
      </c>
      <c r="J87" s="75">
        <f t="shared" si="1"/>
        <v>8.8105726872246688</v>
      </c>
      <c r="K87" s="75">
        <v>9080</v>
      </c>
      <c r="L87" s="75"/>
    </row>
    <row r="88" spans="1:12" x14ac:dyDescent="0.25">
      <c r="A88" s="118">
        <v>43346</v>
      </c>
      <c r="B88" s="75" t="s">
        <v>527</v>
      </c>
      <c r="C88" s="75" t="s">
        <v>401</v>
      </c>
      <c r="D88" s="75" t="s">
        <v>473</v>
      </c>
      <c r="E88" s="104">
        <v>5000</v>
      </c>
      <c r="F88" s="77" t="s">
        <v>9</v>
      </c>
      <c r="G88" s="61" t="s">
        <v>403</v>
      </c>
      <c r="H88" s="74" t="s">
        <v>562</v>
      </c>
      <c r="I88" s="77" t="s">
        <v>404</v>
      </c>
      <c r="J88" s="75">
        <f t="shared" si="1"/>
        <v>0.5506607929515418</v>
      </c>
      <c r="K88" s="75">
        <v>9080</v>
      </c>
      <c r="L88" s="75"/>
    </row>
    <row r="89" spans="1:12" x14ac:dyDescent="0.25">
      <c r="A89" s="118">
        <v>43346</v>
      </c>
      <c r="B89" s="75" t="s">
        <v>518</v>
      </c>
      <c r="C89" s="75" t="s">
        <v>407</v>
      </c>
      <c r="D89" s="75" t="s">
        <v>473</v>
      </c>
      <c r="E89" s="104">
        <v>300000</v>
      </c>
      <c r="F89" s="77" t="s">
        <v>9</v>
      </c>
      <c r="G89" s="61" t="s">
        <v>403</v>
      </c>
      <c r="H89" s="74" t="s">
        <v>554</v>
      </c>
      <c r="I89" s="77" t="s">
        <v>404</v>
      </c>
      <c r="J89" s="75">
        <f t="shared" si="1"/>
        <v>33.039647577092509</v>
      </c>
      <c r="K89" s="75">
        <v>9080</v>
      </c>
      <c r="L89" s="75"/>
    </row>
    <row r="90" spans="1:12" x14ac:dyDescent="0.25">
      <c r="A90" s="117">
        <v>43346</v>
      </c>
      <c r="B90" s="75" t="s">
        <v>588</v>
      </c>
      <c r="C90" s="75" t="s">
        <v>401</v>
      </c>
      <c r="D90" s="75" t="s">
        <v>473</v>
      </c>
      <c r="E90" s="104">
        <v>17000</v>
      </c>
      <c r="F90" s="74" t="s">
        <v>11</v>
      </c>
      <c r="G90" s="61" t="s">
        <v>403</v>
      </c>
      <c r="H90" s="74" t="s">
        <v>42</v>
      </c>
      <c r="I90" s="77" t="s">
        <v>404</v>
      </c>
      <c r="J90" s="75">
        <f t="shared" si="1"/>
        <v>1.8722466960352422</v>
      </c>
      <c r="K90" s="75">
        <v>9080</v>
      </c>
      <c r="L90" s="75"/>
    </row>
    <row r="91" spans="1:12" x14ac:dyDescent="0.25">
      <c r="A91" s="118">
        <v>43346</v>
      </c>
      <c r="B91" s="118" t="s">
        <v>647</v>
      </c>
      <c r="C91" s="75" t="s">
        <v>401</v>
      </c>
      <c r="D91" s="103" t="s">
        <v>402</v>
      </c>
      <c r="E91" s="104">
        <v>10000</v>
      </c>
      <c r="F91" s="77" t="s">
        <v>17</v>
      </c>
      <c r="G91" s="61" t="s">
        <v>403</v>
      </c>
      <c r="H91" s="74" t="s">
        <v>474</v>
      </c>
      <c r="I91" s="77" t="s">
        <v>404</v>
      </c>
      <c r="J91" s="75">
        <f t="shared" si="1"/>
        <v>1.1013215859030836</v>
      </c>
      <c r="K91" s="75">
        <v>9080</v>
      </c>
      <c r="L91" s="75"/>
    </row>
    <row r="92" spans="1:12" x14ac:dyDescent="0.25">
      <c r="A92" s="79">
        <v>43346</v>
      </c>
      <c r="B92" s="61" t="s">
        <v>215</v>
      </c>
      <c r="C92" s="74" t="s">
        <v>401</v>
      </c>
      <c r="D92" s="75" t="s">
        <v>639</v>
      </c>
      <c r="E92" s="76">
        <v>70000</v>
      </c>
      <c r="F92" s="77" t="s">
        <v>12</v>
      </c>
      <c r="G92" s="61" t="s">
        <v>403</v>
      </c>
      <c r="H92" s="74" t="s">
        <v>37</v>
      </c>
      <c r="I92" s="77" t="s">
        <v>404</v>
      </c>
      <c r="J92" s="75">
        <f t="shared" si="1"/>
        <v>7.7092511013215859</v>
      </c>
      <c r="K92" s="75">
        <v>9080</v>
      </c>
      <c r="L92" s="75"/>
    </row>
    <row r="93" spans="1:12" x14ac:dyDescent="0.25">
      <c r="A93" s="79">
        <v>43346</v>
      </c>
      <c r="B93" s="74" t="s">
        <v>633</v>
      </c>
      <c r="C93" s="75" t="s">
        <v>640</v>
      </c>
      <c r="D93" s="75" t="s">
        <v>639</v>
      </c>
      <c r="E93" s="76">
        <v>475000</v>
      </c>
      <c r="F93" s="77" t="s">
        <v>12</v>
      </c>
      <c r="G93" s="61" t="s">
        <v>403</v>
      </c>
      <c r="H93" s="74" t="s">
        <v>41</v>
      </c>
      <c r="I93" s="77" t="s">
        <v>404</v>
      </c>
      <c r="J93" s="75">
        <f t="shared" si="1"/>
        <v>52.312775330396477</v>
      </c>
      <c r="K93" s="75">
        <v>9080</v>
      </c>
      <c r="L93" s="75"/>
    </row>
    <row r="94" spans="1:12" x14ac:dyDescent="0.25">
      <c r="A94" s="118">
        <v>43346</v>
      </c>
      <c r="B94" s="75" t="s">
        <v>810</v>
      </c>
      <c r="C94" s="75" t="s">
        <v>401</v>
      </c>
      <c r="D94" s="75" t="s">
        <v>473</v>
      </c>
      <c r="E94" s="104">
        <v>17000</v>
      </c>
      <c r="F94" s="77" t="s">
        <v>16</v>
      </c>
      <c r="G94" s="61" t="s">
        <v>403</v>
      </c>
      <c r="H94" s="75" t="s">
        <v>44</v>
      </c>
      <c r="I94" s="77" t="s">
        <v>404</v>
      </c>
      <c r="J94" s="75">
        <f t="shared" si="1"/>
        <v>1.8722466960352422</v>
      </c>
      <c r="K94" s="75">
        <v>9080</v>
      </c>
      <c r="L94" s="75"/>
    </row>
    <row r="95" spans="1:12" x14ac:dyDescent="0.25">
      <c r="A95" s="118">
        <v>43346</v>
      </c>
      <c r="B95" s="74" t="s">
        <v>950</v>
      </c>
      <c r="C95" s="75" t="s">
        <v>401</v>
      </c>
      <c r="D95" s="75" t="s">
        <v>473</v>
      </c>
      <c r="E95" s="104">
        <v>70000</v>
      </c>
      <c r="F95" s="77" t="s">
        <v>16</v>
      </c>
      <c r="G95" s="61" t="s">
        <v>403</v>
      </c>
      <c r="H95" s="74" t="s">
        <v>39</v>
      </c>
      <c r="I95" s="77" t="s">
        <v>404</v>
      </c>
      <c r="J95" s="75">
        <f t="shared" si="1"/>
        <v>7.7092511013215859</v>
      </c>
      <c r="K95" s="75">
        <v>9080</v>
      </c>
      <c r="L95" s="75"/>
    </row>
    <row r="96" spans="1:12" x14ac:dyDescent="0.25">
      <c r="A96" s="79">
        <v>43346</v>
      </c>
      <c r="B96" s="61" t="s">
        <v>1054</v>
      </c>
      <c r="C96" s="75" t="s">
        <v>401</v>
      </c>
      <c r="D96" s="75" t="s">
        <v>406</v>
      </c>
      <c r="E96" s="76">
        <v>100000</v>
      </c>
      <c r="F96" s="77" t="s">
        <v>13</v>
      </c>
      <c r="G96" s="61" t="s">
        <v>403</v>
      </c>
      <c r="H96" s="74" t="s">
        <v>36</v>
      </c>
      <c r="I96" s="77" t="s">
        <v>404</v>
      </c>
      <c r="J96" s="75">
        <f t="shared" si="1"/>
        <v>11.013215859030836</v>
      </c>
      <c r="K96" s="75">
        <v>9080</v>
      </c>
      <c r="L96" s="75"/>
    </row>
    <row r="97" spans="1:12" x14ac:dyDescent="0.25">
      <c r="A97" s="79">
        <v>43346</v>
      </c>
      <c r="B97" s="74" t="s">
        <v>707</v>
      </c>
      <c r="C97" s="75" t="s">
        <v>401</v>
      </c>
      <c r="D97" s="75" t="s">
        <v>406</v>
      </c>
      <c r="E97" s="78">
        <v>400000</v>
      </c>
      <c r="F97" s="77" t="s">
        <v>13</v>
      </c>
      <c r="G97" s="61" t="s">
        <v>403</v>
      </c>
      <c r="H97" s="74" t="s">
        <v>38</v>
      </c>
      <c r="I97" s="77" t="s">
        <v>404</v>
      </c>
      <c r="J97" s="75">
        <f t="shared" si="1"/>
        <v>44.052863436123346</v>
      </c>
      <c r="K97" s="75">
        <v>9080</v>
      </c>
      <c r="L97" s="75"/>
    </row>
    <row r="98" spans="1:12" x14ac:dyDescent="0.25">
      <c r="A98" s="79">
        <v>43347</v>
      </c>
      <c r="B98" s="74" t="s">
        <v>227</v>
      </c>
      <c r="C98" s="75" t="s">
        <v>401</v>
      </c>
      <c r="D98" s="75" t="s">
        <v>402</v>
      </c>
      <c r="E98" s="76">
        <v>6000</v>
      </c>
      <c r="F98" s="115" t="s">
        <v>14</v>
      </c>
      <c r="G98" s="61" t="s">
        <v>403</v>
      </c>
      <c r="H98" s="74" t="s">
        <v>51</v>
      </c>
      <c r="I98" s="77" t="s">
        <v>404</v>
      </c>
      <c r="J98" s="75">
        <f t="shared" si="1"/>
        <v>0.66079295154185025</v>
      </c>
      <c r="K98" s="75">
        <v>9080</v>
      </c>
      <c r="L98" s="75"/>
    </row>
    <row r="99" spans="1:12" x14ac:dyDescent="0.25">
      <c r="A99" s="79">
        <v>43347</v>
      </c>
      <c r="B99" s="74" t="s">
        <v>228</v>
      </c>
      <c r="C99" s="75" t="s">
        <v>405</v>
      </c>
      <c r="D99" s="75" t="s">
        <v>402</v>
      </c>
      <c r="E99" s="76">
        <v>200000</v>
      </c>
      <c r="F99" s="115" t="s">
        <v>14</v>
      </c>
      <c r="G99" s="61" t="s">
        <v>403</v>
      </c>
      <c r="H99" s="74" t="s">
        <v>52</v>
      </c>
      <c r="I99" s="77" t="s">
        <v>404</v>
      </c>
      <c r="J99" s="75">
        <f t="shared" si="1"/>
        <v>22.026431718061673</v>
      </c>
      <c r="K99" s="75">
        <v>9080</v>
      </c>
      <c r="L99" s="75"/>
    </row>
    <row r="100" spans="1:12" x14ac:dyDescent="0.25">
      <c r="A100" s="79">
        <v>43347</v>
      </c>
      <c r="B100" s="74" t="s">
        <v>410</v>
      </c>
      <c r="C100" s="74" t="s">
        <v>401</v>
      </c>
      <c r="D100" s="103" t="s">
        <v>406</v>
      </c>
      <c r="E100" s="76">
        <v>120000</v>
      </c>
      <c r="F100" s="77" t="s">
        <v>19</v>
      </c>
      <c r="G100" s="61" t="s">
        <v>403</v>
      </c>
      <c r="H100" s="74" t="s">
        <v>50</v>
      </c>
      <c r="I100" s="77" t="s">
        <v>404</v>
      </c>
      <c r="J100" s="75">
        <f t="shared" si="1"/>
        <v>13.215859030837004</v>
      </c>
      <c r="K100" s="75">
        <v>9080</v>
      </c>
      <c r="L100" s="75"/>
    </row>
    <row r="101" spans="1:12" x14ac:dyDescent="0.25">
      <c r="A101" s="79">
        <v>43347</v>
      </c>
      <c r="B101" s="74" t="s">
        <v>411</v>
      </c>
      <c r="C101" s="74" t="s">
        <v>409</v>
      </c>
      <c r="D101" s="75" t="s">
        <v>406</v>
      </c>
      <c r="E101" s="76">
        <v>844928</v>
      </c>
      <c r="F101" s="74" t="s">
        <v>19</v>
      </c>
      <c r="G101" s="61" t="s">
        <v>403</v>
      </c>
      <c r="H101" s="74" t="s">
        <v>62</v>
      </c>
      <c r="I101" s="77" t="s">
        <v>404</v>
      </c>
      <c r="J101" s="75">
        <f t="shared" si="1"/>
        <v>93.053744493392074</v>
      </c>
      <c r="K101" s="75">
        <v>9080</v>
      </c>
      <c r="L101" s="75"/>
    </row>
    <row r="102" spans="1:12" x14ac:dyDescent="0.25">
      <c r="A102" s="118">
        <v>43347</v>
      </c>
      <c r="B102" s="75" t="s">
        <v>647</v>
      </c>
      <c r="C102" s="75" t="s">
        <v>401</v>
      </c>
      <c r="D102" s="75" t="s">
        <v>473</v>
      </c>
      <c r="E102" s="104">
        <v>19000</v>
      </c>
      <c r="F102" s="115" t="s">
        <v>10</v>
      </c>
      <c r="G102" s="61" t="s">
        <v>403</v>
      </c>
      <c r="H102" s="74" t="s">
        <v>474</v>
      </c>
      <c r="I102" s="77" t="s">
        <v>404</v>
      </c>
      <c r="J102" s="75">
        <f t="shared" si="1"/>
        <v>2.0925110132158591</v>
      </c>
      <c r="K102" s="75">
        <v>9080</v>
      </c>
      <c r="L102" s="75"/>
    </row>
    <row r="103" spans="1:12" x14ac:dyDescent="0.25">
      <c r="A103" s="118">
        <v>43347</v>
      </c>
      <c r="B103" s="75" t="s">
        <v>457</v>
      </c>
      <c r="C103" s="75" t="s">
        <v>401</v>
      </c>
      <c r="D103" s="75" t="s">
        <v>473</v>
      </c>
      <c r="E103" s="104">
        <v>28000</v>
      </c>
      <c r="F103" s="115" t="s">
        <v>10</v>
      </c>
      <c r="G103" s="61" t="s">
        <v>403</v>
      </c>
      <c r="H103" s="74" t="s">
        <v>49</v>
      </c>
      <c r="I103" s="77" t="s">
        <v>404</v>
      </c>
      <c r="J103" s="75">
        <f t="shared" si="1"/>
        <v>3.0837004405286343</v>
      </c>
      <c r="K103" s="75">
        <v>9080</v>
      </c>
      <c r="L103" s="75"/>
    </row>
    <row r="104" spans="1:12" x14ac:dyDescent="0.25">
      <c r="A104" s="79">
        <v>43347</v>
      </c>
      <c r="B104" s="75" t="s">
        <v>479</v>
      </c>
      <c r="C104" s="77" t="s">
        <v>401</v>
      </c>
      <c r="D104" s="75" t="s">
        <v>473</v>
      </c>
      <c r="E104" s="104">
        <v>27000</v>
      </c>
      <c r="F104" s="77" t="s">
        <v>8</v>
      </c>
      <c r="G104" s="61" t="s">
        <v>403</v>
      </c>
      <c r="H104" s="77" t="s">
        <v>43</v>
      </c>
      <c r="I104" s="77" t="s">
        <v>404</v>
      </c>
      <c r="J104" s="75">
        <f t="shared" si="1"/>
        <v>2.9735682819383258</v>
      </c>
      <c r="K104" s="75">
        <v>9080</v>
      </c>
      <c r="L104" s="75"/>
    </row>
    <row r="105" spans="1:12" x14ac:dyDescent="0.25">
      <c r="A105" s="118">
        <v>43347</v>
      </c>
      <c r="B105" s="75" t="s">
        <v>524</v>
      </c>
      <c r="C105" s="75" t="s">
        <v>401</v>
      </c>
      <c r="D105" s="75" t="s">
        <v>473</v>
      </c>
      <c r="E105" s="104">
        <v>5000</v>
      </c>
      <c r="F105" s="77" t="s">
        <v>9</v>
      </c>
      <c r="G105" s="61" t="s">
        <v>403</v>
      </c>
      <c r="H105" s="74" t="s">
        <v>563</v>
      </c>
      <c r="I105" s="77" t="s">
        <v>404</v>
      </c>
      <c r="J105" s="75">
        <f t="shared" si="1"/>
        <v>0.5506607929515418</v>
      </c>
      <c r="K105" s="75">
        <v>9080</v>
      </c>
      <c r="L105" s="75"/>
    </row>
    <row r="106" spans="1:12" x14ac:dyDescent="0.25">
      <c r="A106" s="118">
        <v>43347</v>
      </c>
      <c r="B106" s="75" t="s">
        <v>570</v>
      </c>
      <c r="C106" s="75" t="s">
        <v>401</v>
      </c>
      <c r="D106" s="75" t="s">
        <v>473</v>
      </c>
      <c r="E106" s="104">
        <v>360000</v>
      </c>
      <c r="F106" s="77" t="s">
        <v>9</v>
      </c>
      <c r="G106" s="61" t="s">
        <v>403</v>
      </c>
      <c r="H106" s="74" t="s">
        <v>564</v>
      </c>
      <c r="I106" s="77" t="s">
        <v>404</v>
      </c>
      <c r="J106" s="75">
        <f t="shared" si="1"/>
        <v>39.647577092511014</v>
      </c>
      <c r="K106" s="75">
        <v>9080</v>
      </c>
      <c r="L106" s="75"/>
    </row>
    <row r="107" spans="1:12" x14ac:dyDescent="0.25">
      <c r="A107" s="118">
        <v>43347</v>
      </c>
      <c r="B107" s="75" t="s">
        <v>517</v>
      </c>
      <c r="C107" s="75" t="s">
        <v>407</v>
      </c>
      <c r="D107" s="75" t="s">
        <v>473</v>
      </c>
      <c r="E107" s="104">
        <v>80000</v>
      </c>
      <c r="F107" s="77" t="s">
        <v>9</v>
      </c>
      <c r="G107" s="61" t="s">
        <v>403</v>
      </c>
      <c r="H107" s="74" t="s">
        <v>565</v>
      </c>
      <c r="I107" s="77" t="s">
        <v>404</v>
      </c>
      <c r="J107" s="75">
        <f t="shared" si="1"/>
        <v>8.8105726872246688</v>
      </c>
      <c r="K107" s="75">
        <v>9080</v>
      </c>
      <c r="L107" s="75"/>
    </row>
    <row r="108" spans="1:12" x14ac:dyDescent="0.25">
      <c r="A108" s="118">
        <v>43347</v>
      </c>
      <c r="B108" s="75" t="s">
        <v>518</v>
      </c>
      <c r="C108" s="75" t="s">
        <v>407</v>
      </c>
      <c r="D108" s="75" t="s">
        <v>473</v>
      </c>
      <c r="E108" s="104">
        <v>300000</v>
      </c>
      <c r="F108" s="77" t="s">
        <v>9</v>
      </c>
      <c r="G108" s="61" t="s">
        <v>403</v>
      </c>
      <c r="H108" s="74" t="s">
        <v>554</v>
      </c>
      <c r="I108" s="77" t="s">
        <v>404</v>
      </c>
      <c r="J108" s="75">
        <f t="shared" si="1"/>
        <v>33.039647577092509</v>
      </c>
      <c r="K108" s="75">
        <v>9080</v>
      </c>
      <c r="L108" s="75"/>
    </row>
    <row r="109" spans="1:12" x14ac:dyDescent="0.25">
      <c r="A109" s="118">
        <v>43347</v>
      </c>
      <c r="B109" s="75" t="s">
        <v>528</v>
      </c>
      <c r="C109" s="75" t="s">
        <v>528</v>
      </c>
      <c r="D109" s="75" t="s">
        <v>473</v>
      </c>
      <c r="E109" s="104">
        <v>100000</v>
      </c>
      <c r="F109" s="77" t="s">
        <v>9</v>
      </c>
      <c r="G109" s="61" t="s">
        <v>403</v>
      </c>
      <c r="H109" s="74" t="s">
        <v>45</v>
      </c>
      <c r="I109" s="77" t="s">
        <v>404</v>
      </c>
      <c r="J109" s="75">
        <f t="shared" si="1"/>
        <v>11.013215859030836</v>
      </c>
      <c r="K109" s="75">
        <v>9080</v>
      </c>
      <c r="L109" s="75"/>
    </row>
    <row r="110" spans="1:12" x14ac:dyDescent="0.25">
      <c r="A110" s="118">
        <v>43347</v>
      </c>
      <c r="B110" s="75" t="s">
        <v>523</v>
      </c>
      <c r="C110" s="75" t="s">
        <v>401</v>
      </c>
      <c r="D110" s="75" t="s">
        <v>473</v>
      </c>
      <c r="E110" s="104">
        <v>5000</v>
      </c>
      <c r="F110" s="77" t="s">
        <v>9</v>
      </c>
      <c r="G110" s="61" t="s">
        <v>403</v>
      </c>
      <c r="H110" s="74" t="s">
        <v>572</v>
      </c>
      <c r="I110" s="77" t="s">
        <v>404</v>
      </c>
      <c r="J110" s="75">
        <f t="shared" si="1"/>
        <v>0.5506607929515418</v>
      </c>
      <c r="K110" s="75">
        <v>9080</v>
      </c>
      <c r="L110" s="75"/>
    </row>
    <row r="111" spans="1:12" x14ac:dyDescent="0.25">
      <c r="A111" s="117">
        <v>43347</v>
      </c>
      <c r="B111" s="75" t="s">
        <v>1121</v>
      </c>
      <c r="C111" s="75" t="s">
        <v>401</v>
      </c>
      <c r="D111" s="75" t="s">
        <v>473</v>
      </c>
      <c r="E111" s="104">
        <v>17000</v>
      </c>
      <c r="F111" s="74" t="s">
        <v>11</v>
      </c>
      <c r="G111" s="61" t="s">
        <v>403</v>
      </c>
      <c r="H111" s="74" t="s">
        <v>42</v>
      </c>
      <c r="I111" s="77" t="s">
        <v>404</v>
      </c>
      <c r="J111" s="75">
        <f t="shared" si="1"/>
        <v>1.8722466960352422</v>
      </c>
      <c r="K111" s="75">
        <v>9080</v>
      </c>
      <c r="L111" s="75"/>
    </row>
    <row r="112" spans="1:12" x14ac:dyDescent="0.25">
      <c r="A112" s="118">
        <v>43347</v>
      </c>
      <c r="B112" s="118" t="s">
        <v>647</v>
      </c>
      <c r="C112" s="75" t="s">
        <v>401</v>
      </c>
      <c r="D112" s="103" t="s">
        <v>402</v>
      </c>
      <c r="E112" s="104">
        <v>10000</v>
      </c>
      <c r="F112" s="77" t="s">
        <v>17</v>
      </c>
      <c r="G112" s="61" t="s">
        <v>403</v>
      </c>
      <c r="H112" s="74" t="s">
        <v>474</v>
      </c>
      <c r="I112" s="77" t="s">
        <v>404</v>
      </c>
      <c r="J112" s="75">
        <f t="shared" si="1"/>
        <v>1.1013215859030836</v>
      </c>
      <c r="K112" s="75">
        <v>9080</v>
      </c>
      <c r="L112" s="75"/>
    </row>
    <row r="113" spans="1:12" x14ac:dyDescent="0.25">
      <c r="A113" s="79">
        <v>43347</v>
      </c>
      <c r="B113" s="74" t="s">
        <v>634</v>
      </c>
      <c r="C113" s="74" t="s">
        <v>638</v>
      </c>
      <c r="D113" s="75" t="s">
        <v>639</v>
      </c>
      <c r="E113" s="78">
        <v>46000</v>
      </c>
      <c r="F113" s="77" t="s">
        <v>12</v>
      </c>
      <c r="G113" s="61" t="s">
        <v>403</v>
      </c>
      <c r="H113" s="74" t="s">
        <v>47</v>
      </c>
      <c r="I113" s="77" t="s">
        <v>404</v>
      </c>
      <c r="J113" s="75">
        <f t="shared" si="1"/>
        <v>5.0660792951541849</v>
      </c>
      <c r="K113" s="75">
        <v>9080</v>
      </c>
      <c r="L113" s="75"/>
    </row>
    <row r="114" spans="1:12" x14ac:dyDescent="0.25">
      <c r="A114" s="79">
        <v>43347</v>
      </c>
      <c r="B114" s="74" t="s">
        <v>226</v>
      </c>
      <c r="C114" s="189" t="s">
        <v>408</v>
      </c>
      <c r="D114" s="189" t="s">
        <v>643</v>
      </c>
      <c r="E114" s="76">
        <v>70000</v>
      </c>
      <c r="F114" s="77" t="s">
        <v>12</v>
      </c>
      <c r="G114" s="61" t="s">
        <v>403</v>
      </c>
      <c r="H114" s="74" t="s">
        <v>48</v>
      </c>
      <c r="I114" s="77" t="s">
        <v>404</v>
      </c>
      <c r="J114" s="75">
        <f t="shared" si="1"/>
        <v>7.7092511013215859</v>
      </c>
      <c r="K114" s="75">
        <v>9080</v>
      </c>
      <c r="L114" s="75"/>
    </row>
    <row r="115" spans="1:12" x14ac:dyDescent="0.25">
      <c r="A115" s="79">
        <v>43347</v>
      </c>
      <c r="B115" s="74" t="s">
        <v>229</v>
      </c>
      <c r="C115" s="74" t="s">
        <v>638</v>
      </c>
      <c r="D115" s="75" t="s">
        <v>639</v>
      </c>
      <c r="E115" s="76">
        <v>8000</v>
      </c>
      <c r="F115" s="77" t="s">
        <v>12</v>
      </c>
      <c r="G115" s="61" t="s">
        <v>403</v>
      </c>
      <c r="H115" s="74" t="s">
        <v>53</v>
      </c>
      <c r="I115" s="77" t="s">
        <v>404</v>
      </c>
      <c r="J115" s="75">
        <f t="shared" si="1"/>
        <v>0.88105726872246692</v>
      </c>
      <c r="K115" s="75">
        <v>9080</v>
      </c>
      <c r="L115" s="75"/>
    </row>
    <row r="116" spans="1:12" x14ac:dyDescent="0.25">
      <c r="A116" s="79">
        <v>43347</v>
      </c>
      <c r="B116" s="74" t="s">
        <v>233</v>
      </c>
      <c r="C116" s="74" t="s">
        <v>405</v>
      </c>
      <c r="D116" s="75" t="s">
        <v>639</v>
      </c>
      <c r="E116" s="76">
        <v>75000</v>
      </c>
      <c r="F116" s="77" t="s">
        <v>12</v>
      </c>
      <c r="G116" s="61" t="s">
        <v>403</v>
      </c>
      <c r="H116" s="74" t="s">
        <v>56</v>
      </c>
      <c r="I116" s="77" t="s">
        <v>404</v>
      </c>
      <c r="J116" s="75">
        <f t="shared" si="1"/>
        <v>8.2599118942731273</v>
      </c>
      <c r="K116" s="75">
        <v>9080</v>
      </c>
      <c r="L116" s="75"/>
    </row>
    <row r="117" spans="1:12" x14ac:dyDescent="0.25">
      <c r="A117" s="79">
        <v>43347</v>
      </c>
      <c r="B117" s="74" t="s">
        <v>232</v>
      </c>
      <c r="C117" s="74" t="s">
        <v>640</v>
      </c>
      <c r="D117" s="75" t="s">
        <v>639</v>
      </c>
      <c r="E117" s="76">
        <v>611000</v>
      </c>
      <c r="F117" s="77" t="s">
        <v>12</v>
      </c>
      <c r="G117" s="61" t="s">
        <v>403</v>
      </c>
      <c r="H117" s="74" t="s">
        <v>57</v>
      </c>
      <c r="I117" s="77" t="s">
        <v>404</v>
      </c>
      <c r="J117" s="75">
        <f t="shared" si="1"/>
        <v>67.290748898678416</v>
      </c>
      <c r="K117" s="75">
        <v>9080</v>
      </c>
      <c r="L117" s="75"/>
    </row>
    <row r="118" spans="1:12" x14ac:dyDescent="0.25">
      <c r="A118" s="79">
        <v>43347</v>
      </c>
      <c r="B118" s="74" t="s">
        <v>236</v>
      </c>
      <c r="C118" s="74" t="s">
        <v>638</v>
      </c>
      <c r="D118" s="75" t="s">
        <v>639</v>
      </c>
      <c r="E118" s="76">
        <v>20000</v>
      </c>
      <c r="F118" s="77" t="s">
        <v>12</v>
      </c>
      <c r="G118" s="61" t="s">
        <v>403</v>
      </c>
      <c r="H118" s="74" t="s">
        <v>60</v>
      </c>
      <c r="I118" s="77" t="s">
        <v>404</v>
      </c>
      <c r="J118" s="75">
        <f t="shared" si="1"/>
        <v>2.2026431718061672</v>
      </c>
      <c r="K118" s="75">
        <v>9080</v>
      </c>
      <c r="L118" s="75"/>
    </row>
    <row r="119" spans="1:12" x14ac:dyDescent="0.25">
      <c r="A119" s="118">
        <v>43347</v>
      </c>
      <c r="B119" s="75" t="s">
        <v>734</v>
      </c>
      <c r="C119" s="75" t="s">
        <v>401</v>
      </c>
      <c r="D119" s="116" t="s">
        <v>763</v>
      </c>
      <c r="E119" s="121">
        <v>11000</v>
      </c>
      <c r="F119" s="77" t="s">
        <v>18</v>
      </c>
      <c r="G119" s="61" t="s">
        <v>403</v>
      </c>
      <c r="H119" s="75" t="s">
        <v>474</v>
      </c>
      <c r="I119" s="77" t="s">
        <v>404</v>
      </c>
      <c r="J119" s="75">
        <f t="shared" si="1"/>
        <v>1.2114537444933922</v>
      </c>
      <c r="K119" s="75">
        <v>9080</v>
      </c>
      <c r="L119" s="75"/>
    </row>
    <row r="120" spans="1:12" x14ac:dyDescent="0.25">
      <c r="A120" s="118">
        <v>43347</v>
      </c>
      <c r="B120" s="75" t="s">
        <v>735</v>
      </c>
      <c r="C120" s="75" t="s">
        <v>401</v>
      </c>
      <c r="D120" s="116" t="s">
        <v>763</v>
      </c>
      <c r="E120" s="121">
        <v>70000</v>
      </c>
      <c r="F120" s="77" t="s">
        <v>18</v>
      </c>
      <c r="G120" s="61" t="s">
        <v>403</v>
      </c>
      <c r="H120" s="75" t="s">
        <v>54</v>
      </c>
      <c r="I120" s="77" t="s">
        <v>404</v>
      </c>
      <c r="J120" s="75">
        <f t="shared" si="1"/>
        <v>7.7092511013215859</v>
      </c>
      <c r="K120" s="75">
        <v>9080</v>
      </c>
      <c r="L120" s="75"/>
    </row>
    <row r="121" spans="1:12" x14ac:dyDescent="0.25">
      <c r="A121" s="118">
        <v>43347</v>
      </c>
      <c r="B121" s="75" t="s">
        <v>811</v>
      </c>
      <c r="C121" s="75" t="s">
        <v>401</v>
      </c>
      <c r="D121" s="75" t="s">
        <v>473</v>
      </c>
      <c r="E121" s="104">
        <v>17000</v>
      </c>
      <c r="F121" s="77" t="s">
        <v>16</v>
      </c>
      <c r="G121" s="61" t="s">
        <v>403</v>
      </c>
      <c r="H121" s="75" t="s">
        <v>44</v>
      </c>
      <c r="I121" s="77" t="s">
        <v>404</v>
      </c>
      <c r="J121" s="75">
        <f t="shared" si="1"/>
        <v>1.8722466960352422</v>
      </c>
      <c r="K121" s="75">
        <v>9080</v>
      </c>
      <c r="L121" s="75"/>
    </row>
    <row r="122" spans="1:12" x14ac:dyDescent="0.25">
      <c r="A122" s="118">
        <v>43347</v>
      </c>
      <c r="B122" s="75" t="s">
        <v>812</v>
      </c>
      <c r="C122" s="75" t="s">
        <v>401</v>
      </c>
      <c r="D122" s="75" t="s">
        <v>473</v>
      </c>
      <c r="E122" s="104">
        <v>6000</v>
      </c>
      <c r="F122" s="77" t="s">
        <v>16</v>
      </c>
      <c r="G122" s="61" t="s">
        <v>403</v>
      </c>
      <c r="H122" s="75" t="s">
        <v>46</v>
      </c>
      <c r="I122" s="77" t="s">
        <v>404</v>
      </c>
      <c r="J122" s="75">
        <f t="shared" si="1"/>
        <v>0.66079295154185025</v>
      </c>
      <c r="K122" s="75">
        <v>9080</v>
      </c>
      <c r="L122" s="75"/>
    </row>
    <row r="123" spans="1:12" x14ac:dyDescent="0.25">
      <c r="A123" s="118">
        <v>43347</v>
      </c>
      <c r="B123" s="75" t="s">
        <v>813</v>
      </c>
      <c r="C123" s="75" t="s">
        <v>401</v>
      </c>
      <c r="D123" s="75" t="s">
        <v>473</v>
      </c>
      <c r="E123" s="104">
        <v>40000</v>
      </c>
      <c r="F123" s="77" t="s">
        <v>16</v>
      </c>
      <c r="G123" s="61" t="s">
        <v>403</v>
      </c>
      <c r="H123" s="75" t="s">
        <v>59</v>
      </c>
      <c r="I123" s="77" t="s">
        <v>404</v>
      </c>
      <c r="J123" s="75">
        <f t="shared" si="1"/>
        <v>4.4052863436123344</v>
      </c>
      <c r="K123" s="75">
        <v>9080</v>
      </c>
      <c r="L123" s="75"/>
    </row>
    <row r="124" spans="1:12" x14ac:dyDescent="0.25">
      <c r="A124" s="118">
        <v>43347</v>
      </c>
      <c r="B124" s="75" t="s">
        <v>814</v>
      </c>
      <c r="C124" s="75" t="s">
        <v>401</v>
      </c>
      <c r="D124" s="75" t="s">
        <v>473</v>
      </c>
      <c r="E124" s="104">
        <v>6000</v>
      </c>
      <c r="F124" s="77" t="s">
        <v>16</v>
      </c>
      <c r="G124" s="61" t="s">
        <v>403</v>
      </c>
      <c r="H124" s="75" t="s">
        <v>61</v>
      </c>
      <c r="I124" s="77" t="s">
        <v>404</v>
      </c>
      <c r="J124" s="75">
        <f t="shared" si="1"/>
        <v>0.66079295154185025</v>
      </c>
      <c r="K124" s="75">
        <v>9080</v>
      </c>
      <c r="L124" s="75"/>
    </row>
    <row r="125" spans="1:12" x14ac:dyDescent="0.25">
      <c r="A125" s="118">
        <v>43348</v>
      </c>
      <c r="B125" s="75" t="s">
        <v>647</v>
      </c>
      <c r="C125" s="75" t="s">
        <v>401</v>
      </c>
      <c r="D125" s="75" t="s">
        <v>473</v>
      </c>
      <c r="E125" s="104">
        <v>19000</v>
      </c>
      <c r="F125" s="115" t="s">
        <v>10</v>
      </c>
      <c r="G125" s="61" t="s">
        <v>403</v>
      </c>
      <c r="H125" s="74" t="s">
        <v>64</v>
      </c>
      <c r="I125" s="77" t="s">
        <v>404</v>
      </c>
      <c r="J125" s="75">
        <f t="shared" si="1"/>
        <v>2.0925110132158591</v>
      </c>
      <c r="K125" s="75">
        <v>9080</v>
      </c>
      <c r="L125" s="75"/>
    </row>
    <row r="126" spans="1:12" x14ac:dyDescent="0.25">
      <c r="A126" s="118">
        <v>43348</v>
      </c>
      <c r="B126" s="75" t="s">
        <v>458</v>
      </c>
      <c r="C126" s="75" t="s">
        <v>401</v>
      </c>
      <c r="D126" s="75" t="s">
        <v>473</v>
      </c>
      <c r="E126" s="104">
        <v>44000</v>
      </c>
      <c r="F126" s="115" t="s">
        <v>10</v>
      </c>
      <c r="G126" s="61" t="s">
        <v>403</v>
      </c>
      <c r="H126" s="74" t="s">
        <v>65</v>
      </c>
      <c r="I126" s="77" t="s">
        <v>404</v>
      </c>
      <c r="J126" s="75">
        <f t="shared" si="1"/>
        <v>4.8458149779735686</v>
      </c>
      <c r="K126" s="75">
        <v>9080</v>
      </c>
      <c r="L126" s="75"/>
    </row>
    <row r="127" spans="1:12" x14ac:dyDescent="0.25">
      <c r="A127" s="79">
        <v>43348</v>
      </c>
      <c r="B127" s="75" t="s">
        <v>479</v>
      </c>
      <c r="C127" s="77" t="s">
        <v>401</v>
      </c>
      <c r="D127" s="75" t="s">
        <v>473</v>
      </c>
      <c r="E127" s="104">
        <v>27000</v>
      </c>
      <c r="F127" s="77" t="s">
        <v>8</v>
      </c>
      <c r="G127" s="61" t="s">
        <v>403</v>
      </c>
      <c r="H127" s="77" t="s">
        <v>43</v>
      </c>
      <c r="I127" s="77" t="s">
        <v>404</v>
      </c>
      <c r="J127" s="75">
        <f t="shared" si="1"/>
        <v>2.9735682819383258</v>
      </c>
      <c r="K127" s="75">
        <v>9080</v>
      </c>
      <c r="L127" s="75"/>
    </row>
    <row r="128" spans="1:12" x14ac:dyDescent="0.25">
      <c r="A128" s="118">
        <v>43348</v>
      </c>
      <c r="B128" s="75" t="s">
        <v>517</v>
      </c>
      <c r="C128" s="75" t="s">
        <v>407</v>
      </c>
      <c r="D128" s="75" t="s">
        <v>473</v>
      </c>
      <c r="E128" s="104">
        <v>80000</v>
      </c>
      <c r="F128" s="77" t="s">
        <v>9</v>
      </c>
      <c r="G128" s="61" t="s">
        <v>403</v>
      </c>
      <c r="H128" s="74" t="s">
        <v>573</v>
      </c>
      <c r="I128" s="77" t="s">
        <v>404</v>
      </c>
      <c r="J128" s="75">
        <f t="shared" ref="J128:J191" si="2">E128/9080</f>
        <v>8.8105726872246688</v>
      </c>
      <c r="K128" s="75">
        <v>9080</v>
      </c>
      <c r="L128" s="75"/>
    </row>
    <row r="129" spans="1:12" x14ac:dyDescent="0.25">
      <c r="A129" s="118">
        <v>43348</v>
      </c>
      <c r="B129" s="75" t="s">
        <v>518</v>
      </c>
      <c r="C129" s="75" t="s">
        <v>407</v>
      </c>
      <c r="D129" s="75" t="s">
        <v>473</v>
      </c>
      <c r="E129" s="104">
        <v>300000</v>
      </c>
      <c r="F129" s="77" t="s">
        <v>9</v>
      </c>
      <c r="G129" s="61" t="s">
        <v>403</v>
      </c>
      <c r="H129" s="74" t="s">
        <v>554</v>
      </c>
      <c r="I129" s="77" t="s">
        <v>404</v>
      </c>
      <c r="J129" s="75">
        <f t="shared" si="2"/>
        <v>33.039647577092509</v>
      </c>
      <c r="K129" s="75">
        <v>9080</v>
      </c>
      <c r="L129" s="75"/>
    </row>
    <row r="130" spans="1:12" x14ac:dyDescent="0.25">
      <c r="A130" s="117">
        <v>43348</v>
      </c>
      <c r="B130" s="75" t="s">
        <v>1121</v>
      </c>
      <c r="C130" s="75" t="s">
        <v>401</v>
      </c>
      <c r="D130" s="75" t="s">
        <v>473</v>
      </c>
      <c r="E130" s="104">
        <v>17000</v>
      </c>
      <c r="F130" s="74" t="s">
        <v>11</v>
      </c>
      <c r="G130" s="61" t="s">
        <v>403</v>
      </c>
      <c r="H130" s="74" t="s">
        <v>42</v>
      </c>
      <c r="I130" s="77" t="s">
        <v>404</v>
      </c>
      <c r="J130" s="75">
        <f t="shared" si="2"/>
        <v>1.8722466960352422</v>
      </c>
      <c r="K130" s="75">
        <v>9080</v>
      </c>
      <c r="L130" s="75"/>
    </row>
    <row r="131" spans="1:12" x14ac:dyDescent="0.25">
      <c r="A131" s="79">
        <v>43348</v>
      </c>
      <c r="B131" s="74" t="s">
        <v>240</v>
      </c>
      <c r="C131" s="74" t="s">
        <v>401</v>
      </c>
      <c r="D131" s="103" t="s">
        <v>402</v>
      </c>
      <c r="E131" s="76">
        <v>60000</v>
      </c>
      <c r="F131" s="77" t="s">
        <v>17</v>
      </c>
      <c r="G131" s="61" t="s">
        <v>403</v>
      </c>
      <c r="H131" s="74" t="s">
        <v>66</v>
      </c>
      <c r="I131" s="77" t="s">
        <v>404</v>
      </c>
      <c r="J131" s="75">
        <f t="shared" si="2"/>
        <v>6.607929515418502</v>
      </c>
      <c r="K131" s="75">
        <v>9080</v>
      </c>
      <c r="L131" s="75"/>
    </row>
    <row r="132" spans="1:12" x14ac:dyDescent="0.25">
      <c r="A132" s="118">
        <v>43348</v>
      </c>
      <c r="B132" s="118" t="s">
        <v>647</v>
      </c>
      <c r="C132" s="75" t="s">
        <v>401</v>
      </c>
      <c r="D132" s="103" t="s">
        <v>402</v>
      </c>
      <c r="E132" s="104">
        <v>10000</v>
      </c>
      <c r="F132" s="77" t="s">
        <v>17</v>
      </c>
      <c r="G132" s="61" t="s">
        <v>403</v>
      </c>
      <c r="H132" s="74" t="s">
        <v>474</v>
      </c>
      <c r="I132" s="77" t="s">
        <v>404</v>
      </c>
      <c r="J132" s="75">
        <f t="shared" si="2"/>
        <v>1.1013215859030836</v>
      </c>
      <c r="K132" s="75">
        <v>9080</v>
      </c>
      <c r="L132" s="75"/>
    </row>
    <row r="133" spans="1:12" x14ac:dyDescent="0.25">
      <c r="A133" s="118">
        <v>43348</v>
      </c>
      <c r="B133" s="118" t="s">
        <v>792</v>
      </c>
      <c r="C133" s="75" t="s">
        <v>532</v>
      </c>
      <c r="D133" s="103" t="s">
        <v>402</v>
      </c>
      <c r="E133" s="104">
        <v>100000</v>
      </c>
      <c r="F133" s="77" t="s">
        <v>17</v>
      </c>
      <c r="G133" s="61" t="s">
        <v>403</v>
      </c>
      <c r="H133" s="74" t="s">
        <v>68</v>
      </c>
      <c r="I133" s="77" t="s">
        <v>404</v>
      </c>
      <c r="J133" s="75">
        <f t="shared" si="2"/>
        <v>11.013215859030836</v>
      </c>
      <c r="K133" s="75">
        <v>9080</v>
      </c>
      <c r="L133" s="75"/>
    </row>
    <row r="134" spans="1:12" x14ac:dyDescent="0.25">
      <c r="A134" s="118">
        <v>43348</v>
      </c>
      <c r="B134" s="75" t="s">
        <v>787</v>
      </c>
      <c r="C134" s="75" t="s">
        <v>401</v>
      </c>
      <c r="D134" s="116" t="s">
        <v>763</v>
      </c>
      <c r="E134" s="121">
        <v>60000</v>
      </c>
      <c r="F134" s="77" t="s">
        <v>18</v>
      </c>
      <c r="G134" s="61" t="s">
        <v>403</v>
      </c>
      <c r="H134" s="75" t="s">
        <v>69</v>
      </c>
      <c r="I134" s="77" t="s">
        <v>404</v>
      </c>
      <c r="J134" s="75">
        <f t="shared" si="2"/>
        <v>6.607929515418502</v>
      </c>
      <c r="K134" s="75">
        <v>9080</v>
      </c>
      <c r="L134" s="75"/>
    </row>
    <row r="135" spans="1:12" x14ac:dyDescent="0.25">
      <c r="A135" s="118">
        <v>43348</v>
      </c>
      <c r="B135" s="75" t="s">
        <v>815</v>
      </c>
      <c r="C135" s="75" t="s">
        <v>401</v>
      </c>
      <c r="D135" s="75" t="s">
        <v>473</v>
      </c>
      <c r="E135" s="104">
        <v>18000</v>
      </c>
      <c r="F135" s="77" t="s">
        <v>16</v>
      </c>
      <c r="G135" s="61" t="s">
        <v>403</v>
      </c>
      <c r="H135" s="75" t="s">
        <v>70</v>
      </c>
      <c r="I135" s="77" t="s">
        <v>404</v>
      </c>
      <c r="J135" s="75">
        <f t="shared" si="2"/>
        <v>1.9823788546255507</v>
      </c>
      <c r="K135" s="75">
        <v>9080</v>
      </c>
      <c r="L135" s="75"/>
    </row>
    <row r="136" spans="1:12" x14ac:dyDescent="0.25">
      <c r="A136" s="118">
        <v>43348</v>
      </c>
      <c r="B136" s="75" t="s">
        <v>810</v>
      </c>
      <c r="C136" s="75" t="s">
        <v>401</v>
      </c>
      <c r="D136" s="75" t="s">
        <v>473</v>
      </c>
      <c r="E136" s="104">
        <v>17000</v>
      </c>
      <c r="F136" s="77" t="s">
        <v>16</v>
      </c>
      <c r="G136" s="61" t="s">
        <v>403</v>
      </c>
      <c r="H136" s="75" t="s">
        <v>44</v>
      </c>
      <c r="I136" s="77" t="s">
        <v>404</v>
      </c>
      <c r="J136" s="75">
        <f t="shared" si="2"/>
        <v>1.8722466960352422</v>
      </c>
      <c r="K136" s="75">
        <v>9080</v>
      </c>
      <c r="L136" s="75"/>
    </row>
    <row r="137" spans="1:12" x14ac:dyDescent="0.25">
      <c r="A137" s="79">
        <v>43349</v>
      </c>
      <c r="B137" s="61" t="s">
        <v>246</v>
      </c>
      <c r="C137" s="75" t="s">
        <v>407</v>
      </c>
      <c r="D137" s="75" t="s">
        <v>406</v>
      </c>
      <c r="E137" s="76">
        <v>800000</v>
      </c>
      <c r="F137" s="74" t="s">
        <v>19</v>
      </c>
      <c r="G137" s="61" t="s">
        <v>403</v>
      </c>
      <c r="H137" s="74" t="s">
        <v>75</v>
      </c>
      <c r="I137" s="77" t="s">
        <v>404</v>
      </c>
      <c r="J137" s="75">
        <f t="shared" si="2"/>
        <v>88.105726872246692</v>
      </c>
      <c r="K137" s="75">
        <v>9080</v>
      </c>
      <c r="L137" s="75"/>
    </row>
    <row r="138" spans="1:12" x14ac:dyDescent="0.25">
      <c r="A138" s="118">
        <v>43349</v>
      </c>
      <c r="B138" s="75" t="s">
        <v>647</v>
      </c>
      <c r="C138" s="75" t="s">
        <v>401</v>
      </c>
      <c r="D138" s="75" t="s">
        <v>473</v>
      </c>
      <c r="E138" s="104">
        <v>19000</v>
      </c>
      <c r="F138" s="115" t="s">
        <v>10</v>
      </c>
      <c r="G138" s="61" t="s">
        <v>403</v>
      </c>
      <c r="H138" s="74" t="s">
        <v>64</v>
      </c>
      <c r="I138" s="77" t="s">
        <v>404</v>
      </c>
      <c r="J138" s="75">
        <f t="shared" si="2"/>
        <v>2.0925110132158591</v>
      </c>
      <c r="K138" s="75">
        <v>9080</v>
      </c>
      <c r="L138" s="75"/>
    </row>
    <row r="139" spans="1:12" x14ac:dyDescent="0.25">
      <c r="A139" s="118">
        <v>43349</v>
      </c>
      <c r="B139" s="75" t="s">
        <v>471</v>
      </c>
      <c r="C139" s="75" t="s">
        <v>472</v>
      </c>
      <c r="D139" s="116" t="s">
        <v>473</v>
      </c>
      <c r="E139" s="104">
        <v>895000</v>
      </c>
      <c r="F139" s="115" t="s">
        <v>10</v>
      </c>
      <c r="G139" s="61" t="s">
        <v>403</v>
      </c>
      <c r="H139" s="74" t="s">
        <v>73</v>
      </c>
      <c r="I139" s="77" t="s">
        <v>404</v>
      </c>
      <c r="J139" s="75">
        <f t="shared" si="2"/>
        <v>98.568281938325995</v>
      </c>
      <c r="K139" s="75">
        <v>9080</v>
      </c>
      <c r="L139" s="75"/>
    </row>
    <row r="140" spans="1:12" x14ac:dyDescent="0.25">
      <c r="A140" s="118">
        <v>43349</v>
      </c>
      <c r="B140" s="75" t="s">
        <v>247</v>
      </c>
      <c r="C140" s="75" t="s">
        <v>401</v>
      </c>
      <c r="D140" s="116" t="s">
        <v>473</v>
      </c>
      <c r="E140" s="104">
        <v>10000</v>
      </c>
      <c r="F140" s="115" t="s">
        <v>10</v>
      </c>
      <c r="G140" s="61" t="s">
        <v>403</v>
      </c>
      <c r="H140" s="74" t="s">
        <v>76</v>
      </c>
      <c r="I140" s="77" t="s">
        <v>404</v>
      </c>
      <c r="J140" s="75">
        <f t="shared" si="2"/>
        <v>1.1013215859030836</v>
      </c>
      <c r="K140" s="75">
        <v>9080</v>
      </c>
      <c r="L140" s="75"/>
    </row>
    <row r="141" spans="1:12" x14ac:dyDescent="0.25">
      <c r="A141" s="79">
        <v>43349</v>
      </c>
      <c r="B141" s="75" t="s">
        <v>479</v>
      </c>
      <c r="C141" s="77" t="s">
        <v>401</v>
      </c>
      <c r="D141" s="75" t="s">
        <v>473</v>
      </c>
      <c r="E141" s="104">
        <v>27000</v>
      </c>
      <c r="F141" s="77" t="s">
        <v>8</v>
      </c>
      <c r="G141" s="61" t="s">
        <v>403</v>
      </c>
      <c r="H141" s="77" t="s">
        <v>43</v>
      </c>
      <c r="I141" s="77" t="s">
        <v>404</v>
      </c>
      <c r="J141" s="75">
        <f t="shared" si="2"/>
        <v>2.9735682819383258</v>
      </c>
      <c r="K141" s="75">
        <v>9080</v>
      </c>
      <c r="L141" s="75"/>
    </row>
    <row r="142" spans="1:12" x14ac:dyDescent="0.25">
      <c r="A142" s="79">
        <v>43349</v>
      </c>
      <c r="B142" s="74" t="s">
        <v>502</v>
      </c>
      <c r="C142" s="74" t="s">
        <v>472</v>
      </c>
      <c r="D142" s="75" t="s">
        <v>473</v>
      </c>
      <c r="E142" s="76">
        <v>140000</v>
      </c>
      <c r="F142" s="77" t="s">
        <v>8</v>
      </c>
      <c r="G142" s="61" t="s">
        <v>403</v>
      </c>
      <c r="H142" s="74" t="s">
        <v>80</v>
      </c>
      <c r="I142" s="77" t="s">
        <v>404</v>
      </c>
      <c r="J142" s="75">
        <f t="shared" si="2"/>
        <v>15.418502202643172</v>
      </c>
      <c r="K142" s="75">
        <v>9080</v>
      </c>
      <c r="L142" s="75"/>
    </row>
    <row r="143" spans="1:12" x14ac:dyDescent="0.25">
      <c r="A143" s="118">
        <v>43349</v>
      </c>
      <c r="B143" s="75" t="s">
        <v>823</v>
      </c>
      <c r="C143" s="75" t="s">
        <v>407</v>
      </c>
      <c r="D143" s="75" t="s">
        <v>473</v>
      </c>
      <c r="E143" s="104">
        <v>80000</v>
      </c>
      <c r="F143" s="77" t="s">
        <v>9</v>
      </c>
      <c r="G143" s="61" t="s">
        <v>403</v>
      </c>
      <c r="H143" s="74" t="s">
        <v>574</v>
      </c>
      <c r="I143" s="77" t="s">
        <v>404</v>
      </c>
      <c r="J143" s="75">
        <f t="shared" si="2"/>
        <v>8.8105726872246688</v>
      </c>
      <c r="K143" s="75">
        <v>9080</v>
      </c>
      <c r="L143" s="75"/>
    </row>
    <row r="144" spans="1:12" x14ac:dyDescent="0.25">
      <c r="A144" s="118">
        <v>43349</v>
      </c>
      <c r="B144" s="75" t="s">
        <v>518</v>
      </c>
      <c r="C144" s="75" t="s">
        <v>407</v>
      </c>
      <c r="D144" s="75" t="s">
        <v>473</v>
      </c>
      <c r="E144" s="104">
        <v>300000</v>
      </c>
      <c r="F144" s="77" t="s">
        <v>9</v>
      </c>
      <c r="G144" s="61" t="s">
        <v>403</v>
      </c>
      <c r="H144" s="74" t="s">
        <v>554</v>
      </c>
      <c r="I144" s="77" t="s">
        <v>404</v>
      </c>
      <c r="J144" s="75">
        <f t="shared" si="2"/>
        <v>33.039647577092509</v>
      </c>
      <c r="K144" s="75">
        <v>9080</v>
      </c>
      <c r="L144" s="75"/>
    </row>
    <row r="145" spans="1:12" x14ac:dyDescent="0.25">
      <c r="A145" s="118">
        <v>43349</v>
      </c>
      <c r="B145" s="75" t="s">
        <v>567</v>
      </c>
      <c r="C145" s="75" t="s">
        <v>401</v>
      </c>
      <c r="D145" s="75" t="s">
        <v>473</v>
      </c>
      <c r="E145" s="104">
        <v>300000</v>
      </c>
      <c r="F145" s="77" t="s">
        <v>9</v>
      </c>
      <c r="G145" s="61" t="s">
        <v>403</v>
      </c>
      <c r="H145" s="74" t="s">
        <v>576</v>
      </c>
      <c r="I145" s="77" t="s">
        <v>404</v>
      </c>
      <c r="J145" s="75">
        <f t="shared" si="2"/>
        <v>33.039647577092509</v>
      </c>
      <c r="K145" s="75">
        <v>9080</v>
      </c>
      <c r="L145" s="75"/>
    </row>
    <row r="146" spans="1:12" x14ac:dyDescent="0.25">
      <c r="A146" s="118">
        <v>43349</v>
      </c>
      <c r="B146" s="75" t="s">
        <v>529</v>
      </c>
      <c r="C146" s="75" t="s">
        <v>401</v>
      </c>
      <c r="D146" s="75" t="s">
        <v>473</v>
      </c>
      <c r="E146" s="104">
        <v>10000</v>
      </c>
      <c r="F146" s="77" t="s">
        <v>9</v>
      </c>
      <c r="G146" s="61" t="s">
        <v>403</v>
      </c>
      <c r="H146" s="74" t="s">
        <v>575</v>
      </c>
      <c r="I146" s="77" t="s">
        <v>404</v>
      </c>
      <c r="J146" s="75">
        <f t="shared" si="2"/>
        <v>1.1013215859030836</v>
      </c>
      <c r="K146" s="75">
        <v>9080</v>
      </c>
      <c r="L146" s="75"/>
    </row>
    <row r="147" spans="1:12" x14ac:dyDescent="0.25">
      <c r="A147" s="117">
        <v>43349</v>
      </c>
      <c r="B147" s="75" t="s">
        <v>1121</v>
      </c>
      <c r="C147" s="75" t="s">
        <v>401</v>
      </c>
      <c r="D147" s="75" t="s">
        <v>473</v>
      </c>
      <c r="E147" s="104">
        <v>17000</v>
      </c>
      <c r="F147" s="74" t="s">
        <v>11</v>
      </c>
      <c r="G147" s="61" t="s">
        <v>403</v>
      </c>
      <c r="H147" s="74" t="s">
        <v>42</v>
      </c>
      <c r="I147" s="77" t="s">
        <v>404</v>
      </c>
      <c r="J147" s="75">
        <f t="shared" si="2"/>
        <v>1.8722466960352422</v>
      </c>
      <c r="K147" s="75">
        <v>9080</v>
      </c>
      <c r="L147" s="75"/>
    </row>
    <row r="148" spans="1:12" x14ac:dyDescent="0.25">
      <c r="A148" s="118">
        <v>43349</v>
      </c>
      <c r="B148" s="118" t="s">
        <v>647</v>
      </c>
      <c r="C148" s="75" t="s">
        <v>401</v>
      </c>
      <c r="D148" s="103" t="s">
        <v>402</v>
      </c>
      <c r="E148" s="104">
        <v>10000</v>
      </c>
      <c r="F148" s="77" t="s">
        <v>17</v>
      </c>
      <c r="G148" s="61" t="s">
        <v>403</v>
      </c>
      <c r="H148" s="74" t="s">
        <v>474</v>
      </c>
      <c r="I148" s="77" t="s">
        <v>404</v>
      </c>
      <c r="J148" s="75">
        <f t="shared" si="2"/>
        <v>1.1013215859030836</v>
      </c>
      <c r="K148" s="75">
        <v>9080</v>
      </c>
      <c r="L148" s="75"/>
    </row>
    <row r="149" spans="1:12" x14ac:dyDescent="0.25">
      <c r="A149" s="118">
        <v>43349</v>
      </c>
      <c r="B149" s="118" t="s">
        <v>793</v>
      </c>
      <c r="C149" s="75" t="s">
        <v>401</v>
      </c>
      <c r="D149" s="103" t="s">
        <v>402</v>
      </c>
      <c r="E149" s="104">
        <v>60000</v>
      </c>
      <c r="F149" s="77" t="s">
        <v>17</v>
      </c>
      <c r="G149" s="61" t="s">
        <v>403</v>
      </c>
      <c r="H149" s="74" t="s">
        <v>66</v>
      </c>
      <c r="I149" s="77" t="s">
        <v>404</v>
      </c>
      <c r="J149" s="75">
        <f t="shared" si="2"/>
        <v>6.607929515418502</v>
      </c>
      <c r="K149" s="75">
        <v>9080</v>
      </c>
      <c r="L149" s="75"/>
    </row>
    <row r="150" spans="1:12" x14ac:dyDescent="0.25">
      <c r="A150" s="118">
        <v>43349</v>
      </c>
      <c r="B150" s="118" t="s">
        <v>791</v>
      </c>
      <c r="C150" s="75" t="s">
        <v>789</v>
      </c>
      <c r="D150" s="103" t="s">
        <v>402</v>
      </c>
      <c r="E150" s="104">
        <v>100000</v>
      </c>
      <c r="F150" s="77" t="s">
        <v>17</v>
      </c>
      <c r="G150" s="61" t="s">
        <v>403</v>
      </c>
      <c r="H150" s="74" t="s">
        <v>68</v>
      </c>
      <c r="I150" s="77" t="s">
        <v>404</v>
      </c>
      <c r="J150" s="75">
        <f t="shared" si="2"/>
        <v>11.013215859030836</v>
      </c>
      <c r="K150" s="75">
        <v>9080</v>
      </c>
      <c r="L150" s="75"/>
    </row>
    <row r="151" spans="1:12" x14ac:dyDescent="0.25">
      <c r="A151" s="79">
        <v>43349</v>
      </c>
      <c r="B151" s="74" t="s">
        <v>635</v>
      </c>
      <c r="C151" s="74" t="s">
        <v>401</v>
      </c>
      <c r="D151" s="75" t="s">
        <v>639</v>
      </c>
      <c r="E151" s="76">
        <v>150000</v>
      </c>
      <c r="F151" s="77" t="s">
        <v>12</v>
      </c>
      <c r="G151" s="61" t="s">
        <v>403</v>
      </c>
      <c r="H151" s="74" t="s">
        <v>77</v>
      </c>
      <c r="I151" s="77" t="s">
        <v>404</v>
      </c>
      <c r="J151" s="75">
        <f t="shared" si="2"/>
        <v>16.519823788546255</v>
      </c>
      <c r="K151" s="75">
        <v>9080</v>
      </c>
      <c r="L151" s="75"/>
    </row>
    <row r="152" spans="1:12" x14ac:dyDescent="0.25">
      <c r="A152" s="118">
        <v>43349</v>
      </c>
      <c r="B152" s="75" t="s">
        <v>736</v>
      </c>
      <c r="C152" s="75" t="s">
        <v>532</v>
      </c>
      <c r="D152" s="116" t="s">
        <v>763</v>
      </c>
      <c r="E152" s="121">
        <v>100000</v>
      </c>
      <c r="F152" s="77" t="s">
        <v>18</v>
      </c>
      <c r="G152" s="61" t="s">
        <v>403</v>
      </c>
      <c r="H152" s="75" t="s">
        <v>918</v>
      </c>
      <c r="I152" s="77" t="s">
        <v>404</v>
      </c>
      <c r="J152" s="75">
        <f t="shared" si="2"/>
        <v>11.013215859030836</v>
      </c>
      <c r="K152" s="75">
        <v>9080</v>
      </c>
      <c r="L152" s="75"/>
    </row>
    <row r="153" spans="1:12" x14ac:dyDescent="0.25">
      <c r="A153" s="118">
        <v>43349</v>
      </c>
      <c r="B153" s="75" t="s">
        <v>737</v>
      </c>
      <c r="C153" s="75" t="s">
        <v>532</v>
      </c>
      <c r="D153" s="116" t="s">
        <v>763</v>
      </c>
      <c r="E153" s="121">
        <v>100000</v>
      </c>
      <c r="F153" s="77" t="s">
        <v>18</v>
      </c>
      <c r="G153" s="61" t="s">
        <v>403</v>
      </c>
      <c r="H153" s="75" t="s">
        <v>917</v>
      </c>
      <c r="I153" s="77" t="s">
        <v>404</v>
      </c>
      <c r="J153" s="75">
        <f t="shared" si="2"/>
        <v>11.013215859030836</v>
      </c>
      <c r="K153" s="75">
        <v>9080</v>
      </c>
      <c r="L153" s="75"/>
    </row>
    <row r="154" spans="1:12" x14ac:dyDescent="0.25">
      <c r="A154" s="118">
        <v>43349</v>
      </c>
      <c r="B154" s="75" t="s">
        <v>738</v>
      </c>
      <c r="C154" s="75" t="s">
        <v>532</v>
      </c>
      <c r="D154" s="116" t="s">
        <v>763</v>
      </c>
      <c r="E154" s="121">
        <v>100000</v>
      </c>
      <c r="F154" s="77" t="s">
        <v>18</v>
      </c>
      <c r="G154" s="61" t="s">
        <v>403</v>
      </c>
      <c r="H154" s="75" t="s">
        <v>916</v>
      </c>
      <c r="I154" s="77" t="s">
        <v>404</v>
      </c>
      <c r="J154" s="75">
        <f t="shared" si="2"/>
        <v>11.013215859030836</v>
      </c>
      <c r="K154" s="75">
        <v>9080</v>
      </c>
      <c r="L154" s="75"/>
    </row>
    <row r="155" spans="1:12" x14ac:dyDescent="0.25">
      <c r="A155" s="118">
        <v>43349</v>
      </c>
      <c r="B155" s="75" t="s">
        <v>816</v>
      </c>
      <c r="C155" s="75"/>
      <c r="D155" s="75" t="s">
        <v>473</v>
      </c>
      <c r="E155" s="104">
        <v>35000</v>
      </c>
      <c r="F155" s="77" t="s">
        <v>16</v>
      </c>
      <c r="G155" s="61" t="s">
        <v>403</v>
      </c>
      <c r="H155" s="75" t="s">
        <v>71</v>
      </c>
      <c r="I155" s="77" t="s">
        <v>404</v>
      </c>
      <c r="J155" s="75">
        <f t="shared" si="2"/>
        <v>3.8546255506607929</v>
      </c>
      <c r="K155" s="75">
        <v>9080</v>
      </c>
      <c r="L155" s="75"/>
    </row>
    <row r="156" spans="1:12" x14ac:dyDescent="0.25">
      <c r="A156" s="118">
        <v>43349</v>
      </c>
      <c r="B156" s="75" t="s">
        <v>817</v>
      </c>
      <c r="C156" s="75" t="s">
        <v>401</v>
      </c>
      <c r="D156" s="75" t="s">
        <v>473</v>
      </c>
      <c r="E156" s="104">
        <v>10000</v>
      </c>
      <c r="F156" s="77" t="s">
        <v>16</v>
      </c>
      <c r="G156" s="61" t="s">
        <v>403</v>
      </c>
      <c r="H156" s="75" t="s">
        <v>74</v>
      </c>
      <c r="I156" s="77" t="s">
        <v>404</v>
      </c>
      <c r="J156" s="75">
        <f t="shared" si="2"/>
        <v>1.1013215859030836</v>
      </c>
      <c r="K156" s="75">
        <v>9080</v>
      </c>
      <c r="L156" s="75"/>
    </row>
    <row r="157" spans="1:12" x14ac:dyDescent="0.25">
      <c r="A157" s="118">
        <v>43349</v>
      </c>
      <c r="B157" s="75" t="s">
        <v>810</v>
      </c>
      <c r="C157" s="75" t="s">
        <v>401</v>
      </c>
      <c r="D157" s="75" t="s">
        <v>473</v>
      </c>
      <c r="E157" s="104">
        <v>17000</v>
      </c>
      <c r="F157" s="77" t="s">
        <v>16</v>
      </c>
      <c r="G157" s="61" t="s">
        <v>403</v>
      </c>
      <c r="H157" s="75" t="s">
        <v>44</v>
      </c>
      <c r="I157" s="77" t="s">
        <v>404</v>
      </c>
      <c r="J157" s="75">
        <f t="shared" si="2"/>
        <v>1.8722466960352422</v>
      </c>
      <c r="K157" s="75">
        <v>9080</v>
      </c>
      <c r="L157" s="75"/>
    </row>
    <row r="158" spans="1:12" x14ac:dyDescent="0.25">
      <c r="A158" s="79">
        <v>43349</v>
      </c>
      <c r="B158" s="74" t="s">
        <v>249</v>
      </c>
      <c r="C158" s="75" t="s">
        <v>401</v>
      </c>
      <c r="D158" s="75" t="s">
        <v>406</v>
      </c>
      <c r="E158" s="76">
        <v>100000</v>
      </c>
      <c r="F158" s="77" t="s">
        <v>13</v>
      </c>
      <c r="G158" s="61" t="s">
        <v>403</v>
      </c>
      <c r="H158" s="74" t="s">
        <v>78</v>
      </c>
      <c r="I158" s="77" t="s">
        <v>404</v>
      </c>
      <c r="J158" s="75">
        <f t="shared" si="2"/>
        <v>11.013215859030836</v>
      </c>
      <c r="K158" s="75">
        <v>9080</v>
      </c>
      <c r="L158" s="75"/>
    </row>
    <row r="159" spans="1:12" x14ac:dyDescent="0.25">
      <c r="A159" s="79">
        <v>43349</v>
      </c>
      <c r="B159" s="74" t="s">
        <v>250</v>
      </c>
      <c r="C159" s="75" t="s">
        <v>401</v>
      </c>
      <c r="D159" s="75" t="s">
        <v>406</v>
      </c>
      <c r="E159" s="76">
        <v>100000</v>
      </c>
      <c r="F159" s="77" t="s">
        <v>13</v>
      </c>
      <c r="G159" s="61" t="s">
        <v>403</v>
      </c>
      <c r="H159" s="74" t="s">
        <v>79</v>
      </c>
      <c r="I159" s="77" t="s">
        <v>404</v>
      </c>
      <c r="J159" s="75">
        <f t="shared" si="2"/>
        <v>11.013215859030836</v>
      </c>
      <c r="K159" s="75">
        <v>9080</v>
      </c>
      <c r="L159" s="75"/>
    </row>
    <row r="160" spans="1:12" x14ac:dyDescent="0.25">
      <c r="A160" s="79">
        <v>43349</v>
      </c>
      <c r="B160" s="74" t="s">
        <v>252</v>
      </c>
      <c r="C160" s="75" t="s">
        <v>401</v>
      </c>
      <c r="D160" s="75" t="s">
        <v>406</v>
      </c>
      <c r="E160" s="76">
        <v>100000</v>
      </c>
      <c r="F160" s="77" t="s">
        <v>13</v>
      </c>
      <c r="G160" s="61" t="s">
        <v>403</v>
      </c>
      <c r="H160" s="74" t="s">
        <v>81</v>
      </c>
      <c r="I160" s="77" t="s">
        <v>404</v>
      </c>
      <c r="J160" s="75">
        <f t="shared" si="2"/>
        <v>11.013215859030836</v>
      </c>
      <c r="K160" s="75">
        <v>9080</v>
      </c>
      <c r="L160" s="75"/>
    </row>
    <row r="161" spans="1:12" x14ac:dyDescent="0.25">
      <c r="A161" s="79">
        <v>43350</v>
      </c>
      <c r="B161" s="74" t="s">
        <v>256</v>
      </c>
      <c r="C161" s="75" t="s">
        <v>401</v>
      </c>
      <c r="D161" s="116" t="s">
        <v>402</v>
      </c>
      <c r="E161" s="76">
        <v>150000</v>
      </c>
      <c r="F161" s="77" t="s">
        <v>210</v>
      </c>
      <c r="G161" s="61" t="s">
        <v>403</v>
      </c>
      <c r="H161" s="74" t="s">
        <v>85</v>
      </c>
      <c r="I161" s="77" t="s">
        <v>404</v>
      </c>
      <c r="J161" s="75">
        <f t="shared" si="2"/>
        <v>16.519823788546255</v>
      </c>
      <c r="K161" s="75">
        <v>9080</v>
      </c>
      <c r="L161" s="75"/>
    </row>
    <row r="162" spans="1:12" x14ac:dyDescent="0.25">
      <c r="A162" s="79">
        <v>43350</v>
      </c>
      <c r="B162" s="74" t="s">
        <v>412</v>
      </c>
      <c r="C162" s="74" t="s">
        <v>401</v>
      </c>
      <c r="D162" s="75" t="s">
        <v>406</v>
      </c>
      <c r="E162" s="76">
        <v>100000</v>
      </c>
      <c r="F162" s="115" t="s">
        <v>19</v>
      </c>
      <c r="G162" s="61" t="s">
        <v>403</v>
      </c>
      <c r="H162" s="74" t="s">
        <v>414</v>
      </c>
      <c r="I162" s="77" t="s">
        <v>404</v>
      </c>
      <c r="J162" s="75">
        <f t="shared" si="2"/>
        <v>11.013215859030836</v>
      </c>
      <c r="K162" s="75">
        <v>9080</v>
      </c>
      <c r="L162" s="75"/>
    </row>
    <row r="163" spans="1:12" x14ac:dyDescent="0.25">
      <c r="A163" s="118">
        <v>43350</v>
      </c>
      <c r="B163" s="75" t="s">
        <v>647</v>
      </c>
      <c r="C163" s="75" t="s">
        <v>401</v>
      </c>
      <c r="D163" s="75" t="s">
        <v>473</v>
      </c>
      <c r="E163" s="104">
        <v>19000</v>
      </c>
      <c r="F163" s="115" t="s">
        <v>10</v>
      </c>
      <c r="G163" s="61" t="s">
        <v>403</v>
      </c>
      <c r="H163" s="74" t="s">
        <v>95</v>
      </c>
      <c r="I163" s="77" t="s">
        <v>404</v>
      </c>
      <c r="J163" s="75">
        <f t="shared" si="2"/>
        <v>2.0925110132158591</v>
      </c>
      <c r="K163" s="75">
        <v>9080</v>
      </c>
      <c r="L163" s="75"/>
    </row>
    <row r="164" spans="1:12" x14ac:dyDescent="0.25">
      <c r="A164" s="79">
        <v>43350</v>
      </c>
      <c r="B164" s="75" t="s">
        <v>479</v>
      </c>
      <c r="C164" s="77" t="s">
        <v>401</v>
      </c>
      <c r="D164" s="75" t="s">
        <v>473</v>
      </c>
      <c r="E164" s="104">
        <v>27000</v>
      </c>
      <c r="F164" s="77" t="s">
        <v>8</v>
      </c>
      <c r="G164" s="61" t="s">
        <v>403</v>
      </c>
      <c r="H164" s="77" t="s">
        <v>43</v>
      </c>
      <c r="I164" s="77" t="s">
        <v>404</v>
      </c>
      <c r="J164" s="75">
        <f t="shared" si="2"/>
        <v>2.9735682819383258</v>
      </c>
      <c r="K164" s="75">
        <v>9080</v>
      </c>
      <c r="L164" s="75"/>
    </row>
    <row r="165" spans="1:12" x14ac:dyDescent="0.25">
      <c r="A165" s="118">
        <v>43350</v>
      </c>
      <c r="B165" s="75" t="s">
        <v>823</v>
      </c>
      <c r="C165" s="75" t="s">
        <v>407</v>
      </c>
      <c r="D165" s="75" t="s">
        <v>473</v>
      </c>
      <c r="E165" s="104">
        <v>80000</v>
      </c>
      <c r="F165" s="77" t="s">
        <v>9</v>
      </c>
      <c r="G165" s="61" t="s">
        <v>403</v>
      </c>
      <c r="H165" s="74" t="s">
        <v>577</v>
      </c>
      <c r="I165" s="77" t="s">
        <v>404</v>
      </c>
      <c r="J165" s="75">
        <f t="shared" si="2"/>
        <v>8.8105726872246688</v>
      </c>
      <c r="K165" s="75">
        <v>9080</v>
      </c>
      <c r="L165" s="75"/>
    </row>
    <row r="166" spans="1:12" x14ac:dyDescent="0.25">
      <c r="A166" s="118">
        <v>43350</v>
      </c>
      <c r="B166" s="75" t="s">
        <v>518</v>
      </c>
      <c r="C166" s="75" t="s">
        <v>407</v>
      </c>
      <c r="D166" s="75" t="s">
        <v>473</v>
      </c>
      <c r="E166" s="104">
        <v>300000</v>
      </c>
      <c r="F166" s="77" t="s">
        <v>9</v>
      </c>
      <c r="G166" s="61" t="s">
        <v>403</v>
      </c>
      <c r="H166" s="74" t="s">
        <v>554</v>
      </c>
      <c r="I166" s="77" t="s">
        <v>404</v>
      </c>
      <c r="J166" s="75">
        <f t="shared" si="2"/>
        <v>33.039647577092509</v>
      </c>
      <c r="K166" s="75">
        <v>9080</v>
      </c>
      <c r="L166" s="75"/>
    </row>
    <row r="167" spans="1:12" x14ac:dyDescent="0.25">
      <c r="A167" s="118">
        <v>43350</v>
      </c>
      <c r="B167" s="75" t="s">
        <v>530</v>
      </c>
      <c r="C167" s="75" t="s">
        <v>401</v>
      </c>
      <c r="D167" s="75" t="s">
        <v>473</v>
      </c>
      <c r="E167" s="104">
        <v>150000</v>
      </c>
      <c r="F167" s="77" t="s">
        <v>9</v>
      </c>
      <c r="G167" s="61" t="s">
        <v>403</v>
      </c>
      <c r="H167" s="74" t="s">
        <v>571</v>
      </c>
      <c r="I167" s="77" t="s">
        <v>404</v>
      </c>
      <c r="J167" s="75">
        <f t="shared" si="2"/>
        <v>16.519823788546255</v>
      </c>
      <c r="K167" s="75">
        <v>9080</v>
      </c>
      <c r="L167" s="75"/>
    </row>
    <row r="168" spans="1:12" x14ac:dyDescent="0.25">
      <c r="A168" s="118">
        <v>43350</v>
      </c>
      <c r="B168" s="75" t="s">
        <v>527</v>
      </c>
      <c r="C168" s="75" t="s">
        <v>401</v>
      </c>
      <c r="D168" s="75" t="s">
        <v>473</v>
      </c>
      <c r="E168" s="104">
        <v>5000</v>
      </c>
      <c r="F168" s="77" t="s">
        <v>9</v>
      </c>
      <c r="G168" s="61" t="s">
        <v>403</v>
      </c>
      <c r="H168" s="74" t="s">
        <v>580</v>
      </c>
      <c r="I168" s="77" t="s">
        <v>404</v>
      </c>
      <c r="J168" s="75">
        <f t="shared" si="2"/>
        <v>0.5506607929515418</v>
      </c>
      <c r="K168" s="75">
        <v>9080</v>
      </c>
      <c r="L168" s="75"/>
    </row>
    <row r="169" spans="1:12" x14ac:dyDescent="0.25">
      <c r="A169" s="118">
        <v>43350</v>
      </c>
      <c r="B169" s="75" t="s">
        <v>518</v>
      </c>
      <c r="C169" s="75" t="s">
        <v>407</v>
      </c>
      <c r="D169" s="75" t="s">
        <v>473</v>
      </c>
      <c r="E169" s="104">
        <v>300000</v>
      </c>
      <c r="F169" s="77" t="s">
        <v>9</v>
      </c>
      <c r="G169" s="61" t="s">
        <v>403</v>
      </c>
      <c r="H169" s="74" t="s">
        <v>554</v>
      </c>
      <c r="I169" s="77" t="s">
        <v>404</v>
      </c>
      <c r="J169" s="75">
        <f t="shared" si="2"/>
        <v>33.039647577092509</v>
      </c>
      <c r="K169" s="75">
        <v>9080</v>
      </c>
      <c r="L169" s="75"/>
    </row>
    <row r="170" spans="1:12" x14ac:dyDescent="0.25">
      <c r="A170" s="118">
        <v>43350</v>
      </c>
      <c r="B170" s="75" t="s">
        <v>578</v>
      </c>
      <c r="C170" s="75" t="s">
        <v>401</v>
      </c>
      <c r="D170" s="75" t="s">
        <v>473</v>
      </c>
      <c r="E170" s="104">
        <v>5000</v>
      </c>
      <c r="F170" s="77" t="s">
        <v>9</v>
      </c>
      <c r="G170" s="61" t="s">
        <v>403</v>
      </c>
      <c r="H170" s="74" t="s">
        <v>579</v>
      </c>
      <c r="I170" s="77" t="s">
        <v>404</v>
      </c>
      <c r="J170" s="75">
        <f t="shared" si="2"/>
        <v>0.5506607929515418</v>
      </c>
      <c r="K170" s="75">
        <v>9080</v>
      </c>
      <c r="L170" s="75"/>
    </row>
    <row r="171" spans="1:12" x14ac:dyDescent="0.25">
      <c r="A171" s="117">
        <v>43350</v>
      </c>
      <c r="B171" s="75" t="s">
        <v>1121</v>
      </c>
      <c r="C171" s="75" t="s">
        <v>401</v>
      </c>
      <c r="D171" s="75" t="s">
        <v>473</v>
      </c>
      <c r="E171" s="104">
        <v>17000</v>
      </c>
      <c r="F171" s="74" t="s">
        <v>11</v>
      </c>
      <c r="G171" s="61" t="s">
        <v>403</v>
      </c>
      <c r="H171" s="74" t="s">
        <v>42</v>
      </c>
      <c r="I171" s="77" t="s">
        <v>404</v>
      </c>
      <c r="J171" s="75">
        <f t="shared" si="2"/>
        <v>1.8722466960352422</v>
      </c>
      <c r="K171" s="75">
        <v>9080</v>
      </c>
      <c r="L171" s="75"/>
    </row>
    <row r="172" spans="1:12" x14ac:dyDescent="0.25">
      <c r="A172" s="118">
        <v>43350</v>
      </c>
      <c r="B172" s="118" t="s">
        <v>647</v>
      </c>
      <c r="C172" s="75" t="s">
        <v>401</v>
      </c>
      <c r="D172" s="103" t="s">
        <v>402</v>
      </c>
      <c r="E172" s="104">
        <v>10000</v>
      </c>
      <c r="F172" s="77" t="s">
        <v>17</v>
      </c>
      <c r="G172" s="61" t="s">
        <v>403</v>
      </c>
      <c r="H172" s="74" t="s">
        <v>84</v>
      </c>
      <c r="I172" s="77" t="s">
        <v>404</v>
      </c>
      <c r="J172" s="75">
        <f t="shared" si="2"/>
        <v>1.1013215859030836</v>
      </c>
      <c r="K172" s="75">
        <v>9080</v>
      </c>
      <c r="L172" s="75"/>
    </row>
    <row r="173" spans="1:12" x14ac:dyDescent="0.25">
      <c r="A173" s="79">
        <v>43350</v>
      </c>
      <c r="B173" s="74" t="s">
        <v>254</v>
      </c>
      <c r="C173" s="74" t="s">
        <v>401</v>
      </c>
      <c r="D173" s="75" t="s">
        <v>639</v>
      </c>
      <c r="E173" s="76">
        <v>70000</v>
      </c>
      <c r="F173" s="77" t="s">
        <v>12</v>
      </c>
      <c r="G173" s="61" t="s">
        <v>403</v>
      </c>
      <c r="H173" s="74" t="s">
        <v>83</v>
      </c>
      <c r="I173" s="77" t="s">
        <v>404</v>
      </c>
      <c r="J173" s="75">
        <f t="shared" si="2"/>
        <v>7.7092511013215859</v>
      </c>
      <c r="K173" s="75">
        <v>9080</v>
      </c>
      <c r="L173" s="75"/>
    </row>
    <row r="174" spans="1:12" x14ac:dyDescent="0.25">
      <c r="A174" s="118">
        <v>43350</v>
      </c>
      <c r="B174" s="75" t="s">
        <v>739</v>
      </c>
      <c r="C174" s="75" t="s">
        <v>401</v>
      </c>
      <c r="D174" s="116" t="s">
        <v>763</v>
      </c>
      <c r="E174" s="121">
        <v>11000</v>
      </c>
      <c r="F174" s="77" t="s">
        <v>18</v>
      </c>
      <c r="G174" s="61" t="s">
        <v>403</v>
      </c>
      <c r="H174" s="75" t="s">
        <v>474</v>
      </c>
      <c r="I174" s="77" t="s">
        <v>404</v>
      </c>
      <c r="J174" s="75">
        <f t="shared" si="2"/>
        <v>1.2114537444933922</v>
      </c>
      <c r="K174" s="75">
        <v>9080</v>
      </c>
      <c r="L174" s="75"/>
    </row>
    <row r="175" spans="1:12" x14ac:dyDescent="0.25">
      <c r="A175" s="118">
        <v>43350</v>
      </c>
      <c r="B175" s="75" t="s">
        <v>810</v>
      </c>
      <c r="C175" s="75" t="s">
        <v>401</v>
      </c>
      <c r="D175" s="75" t="s">
        <v>473</v>
      </c>
      <c r="E175" s="104">
        <v>17000</v>
      </c>
      <c r="F175" s="77" t="s">
        <v>16</v>
      </c>
      <c r="G175" s="61" t="s">
        <v>403</v>
      </c>
      <c r="H175" s="75" t="s">
        <v>44</v>
      </c>
      <c r="I175" s="77" t="s">
        <v>404</v>
      </c>
      <c r="J175" s="75">
        <f t="shared" si="2"/>
        <v>1.8722466960352422</v>
      </c>
      <c r="K175" s="75">
        <v>9080</v>
      </c>
      <c r="L175" s="75"/>
    </row>
    <row r="176" spans="1:12" x14ac:dyDescent="0.25">
      <c r="A176" s="118">
        <v>43351</v>
      </c>
      <c r="B176" s="75" t="s">
        <v>823</v>
      </c>
      <c r="C176" s="75" t="s">
        <v>407</v>
      </c>
      <c r="D176" s="75" t="s">
        <v>473</v>
      </c>
      <c r="E176" s="104">
        <v>80000</v>
      </c>
      <c r="F176" s="77" t="s">
        <v>9</v>
      </c>
      <c r="G176" s="61" t="s">
        <v>403</v>
      </c>
      <c r="H176" s="74" t="s">
        <v>581</v>
      </c>
      <c r="I176" s="77" t="s">
        <v>404</v>
      </c>
      <c r="J176" s="75">
        <f t="shared" si="2"/>
        <v>8.8105726872246688</v>
      </c>
      <c r="K176" s="75">
        <v>9080</v>
      </c>
      <c r="L176" s="75"/>
    </row>
    <row r="177" spans="1:12" x14ac:dyDescent="0.25">
      <c r="A177" s="118">
        <v>43351</v>
      </c>
      <c r="B177" s="75" t="s">
        <v>524</v>
      </c>
      <c r="C177" s="75" t="s">
        <v>401</v>
      </c>
      <c r="D177" s="75" t="s">
        <v>473</v>
      </c>
      <c r="E177" s="104">
        <v>5000</v>
      </c>
      <c r="F177" s="77" t="s">
        <v>9</v>
      </c>
      <c r="G177" s="61" t="s">
        <v>403</v>
      </c>
      <c r="H177" s="74" t="s">
        <v>582</v>
      </c>
      <c r="I177" s="77" t="s">
        <v>404</v>
      </c>
      <c r="J177" s="75">
        <f t="shared" si="2"/>
        <v>0.5506607929515418</v>
      </c>
      <c r="K177" s="75">
        <v>9080</v>
      </c>
      <c r="L177" s="75"/>
    </row>
    <row r="178" spans="1:12" x14ac:dyDescent="0.25">
      <c r="A178" s="118">
        <v>43351</v>
      </c>
      <c r="B178" s="75" t="s">
        <v>531</v>
      </c>
      <c r="C178" s="75" t="s">
        <v>401</v>
      </c>
      <c r="D178" s="75" t="s">
        <v>473</v>
      </c>
      <c r="E178" s="104">
        <v>150000</v>
      </c>
      <c r="F178" s="77" t="s">
        <v>9</v>
      </c>
      <c r="G178" s="61" t="s">
        <v>403</v>
      </c>
      <c r="H178" s="74" t="s">
        <v>571</v>
      </c>
      <c r="I178" s="77" t="s">
        <v>404</v>
      </c>
      <c r="J178" s="75">
        <f t="shared" si="2"/>
        <v>16.519823788546255</v>
      </c>
      <c r="K178" s="75">
        <v>9080</v>
      </c>
      <c r="L178" s="75"/>
    </row>
    <row r="179" spans="1:12" x14ac:dyDescent="0.25">
      <c r="A179" s="118">
        <v>43352</v>
      </c>
      <c r="B179" s="75" t="s">
        <v>568</v>
      </c>
      <c r="C179" s="75" t="s">
        <v>401</v>
      </c>
      <c r="D179" s="75" t="s">
        <v>473</v>
      </c>
      <c r="E179" s="104">
        <v>50000</v>
      </c>
      <c r="F179" s="77" t="s">
        <v>9</v>
      </c>
      <c r="G179" s="61" t="s">
        <v>403</v>
      </c>
      <c r="H179" s="74" t="s">
        <v>583</v>
      </c>
      <c r="I179" s="77" t="s">
        <v>404</v>
      </c>
      <c r="J179" s="75">
        <f t="shared" si="2"/>
        <v>5.5066079295154182</v>
      </c>
      <c r="K179" s="75">
        <v>9080</v>
      </c>
      <c r="L179" s="75"/>
    </row>
    <row r="180" spans="1:12" x14ac:dyDescent="0.25">
      <c r="A180" s="118">
        <v>43352</v>
      </c>
      <c r="B180" s="118" t="s">
        <v>794</v>
      </c>
      <c r="C180" s="75" t="s">
        <v>401</v>
      </c>
      <c r="D180" s="103" t="s">
        <v>402</v>
      </c>
      <c r="E180" s="104">
        <v>10000</v>
      </c>
      <c r="F180" s="77" t="s">
        <v>17</v>
      </c>
      <c r="G180" s="61" t="s">
        <v>403</v>
      </c>
      <c r="H180" s="74" t="s">
        <v>84</v>
      </c>
      <c r="I180" s="77" t="s">
        <v>404</v>
      </c>
      <c r="J180" s="75">
        <f t="shared" si="2"/>
        <v>1.1013215859030836</v>
      </c>
      <c r="K180" s="75">
        <v>9080</v>
      </c>
      <c r="L180" s="75"/>
    </row>
    <row r="181" spans="1:12" x14ac:dyDescent="0.25">
      <c r="A181" s="118">
        <v>43352</v>
      </c>
      <c r="B181" s="118" t="s">
        <v>795</v>
      </c>
      <c r="C181" s="74" t="s">
        <v>640</v>
      </c>
      <c r="D181" s="75" t="s">
        <v>639</v>
      </c>
      <c r="E181" s="104">
        <v>70000</v>
      </c>
      <c r="F181" s="77" t="s">
        <v>17</v>
      </c>
      <c r="G181" s="61" t="s">
        <v>403</v>
      </c>
      <c r="H181" s="74" t="s">
        <v>801</v>
      </c>
      <c r="I181" s="77" t="s">
        <v>404</v>
      </c>
      <c r="J181" s="75">
        <f t="shared" si="2"/>
        <v>7.7092511013215859</v>
      </c>
      <c r="K181" s="75">
        <v>9080</v>
      </c>
      <c r="L181" s="75"/>
    </row>
    <row r="182" spans="1:12" x14ac:dyDescent="0.25">
      <c r="A182" s="118">
        <v>43352</v>
      </c>
      <c r="B182" s="118" t="s">
        <v>796</v>
      </c>
      <c r="C182" s="75" t="s">
        <v>401</v>
      </c>
      <c r="D182" s="103" t="s">
        <v>402</v>
      </c>
      <c r="E182" s="104">
        <v>20000</v>
      </c>
      <c r="F182" s="77" t="s">
        <v>17</v>
      </c>
      <c r="G182" s="61" t="s">
        <v>403</v>
      </c>
      <c r="H182" s="74" t="s">
        <v>804</v>
      </c>
      <c r="I182" s="77" t="s">
        <v>404</v>
      </c>
      <c r="J182" s="75">
        <f t="shared" si="2"/>
        <v>2.2026431718061672</v>
      </c>
      <c r="K182" s="75">
        <v>9080</v>
      </c>
      <c r="L182" s="75"/>
    </row>
    <row r="183" spans="1:12" x14ac:dyDescent="0.25">
      <c r="A183" s="118">
        <v>43352</v>
      </c>
      <c r="B183" s="118" t="s">
        <v>797</v>
      </c>
      <c r="C183" s="75" t="s">
        <v>401</v>
      </c>
      <c r="D183" s="103" t="s">
        <v>402</v>
      </c>
      <c r="E183" s="104">
        <v>80000</v>
      </c>
      <c r="F183" s="77" t="s">
        <v>17</v>
      </c>
      <c r="G183" s="61" t="s">
        <v>403</v>
      </c>
      <c r="H183" s="74" t="s">
        <v>803</v>
      </c>
      <c r="I183" s="77" t="s">
        <v>404</v>
      </c>
      <c r="J183" s="75">
        <f t="shared" si="2"/>
        <v>8.8105726872246688</v>
      </c>
      <c r="K183" s="75">
        <v>9080</v>
      </c>
      <c r="L183" s="75"/>
    </row>
    <row r="184" spans="1:12" x14ac:dyDescent="0.25">
      <c r="A184" s="118">
        <v>43352</v>
      </c>
      <c r="B184" s="118" t="s">
        <v>790</v>
      </c>
      <c r="C184" s="75"/>
      <c r="D184" s="103" t="s">
        <v>402</v>
      </c>
      <c r="E184" s="104">
        <v>12000</v>
      </c>
      <c r="F184" s="77" t="s">
        <v>17</v>
      </c>
      <c r="G184" s="61" t="s">
        <v>403</v>
      </c>
      <c r="H184" s="74" t="s">
        <v>806</v>
      </c>
      <c r="I184" s="77" t="s">
        <v>404</v>
      </c>
      <c r="J184" s="75">
        <f t="shared" si="2"/>
        <v>1.3215859030837005</v>
      </c>
      <c r="K184" s="75">
        <v>9080</v>
      </c>
      <c r="L184" s="75"/>
    </row>
    <row r="185" spans="1:12" x14ac:dyDescent="0.25">
      <c r="A185" s="118">
        <v>43352</v>
      </c>
      <c r="B185" s="118" t="s">
        <v>798</v>
      </c>
      <c r="C185" s="75" t="s">
        <v>401</v>
      </c>
      <c r="D185" s="103" t="s">
        <v>402</v>
      </c>
      <c r="E185" s="104">
        <v>350000</v>
      </c>
      <c r="F185" s="77" t="s">
        <v>17</v>
      </c>
      <c r="G185" s="61" t="s">
        <v>403</v>
      </c>
      <c r="H185" s="74" t="s">
        <v>802</v>
      </c>
      <c r="I185" s="77" t="s">
        <v>404</v>
      </c>
      <c r="J185" s="75">
        <f t="shared" si="2"/>
        <v>38.546255506607928</v>
      </c>
      <c r="K185" s="75">
        <v>9080</v>
      </c>
      <c r="L185" s="75"/>
    </row>
    <row r="186" spans="1:12" x14ac:dyDescent="0.25">
      <c r="A186" s="118">
        <v>43352</v>
      </c>
      <c r="B186" s="118" t="s">
        <v>481</v>
      </c>
      <c r="C186" s="75" t="s">
        <v>481</v>
      </c>
      <c r="D186" s="103" t="s">
        <v>402</v>
      </c>
      <c r="E186" s="104">
        <v>200000</v>
      </c>
      <c r="F186" s="77" t="s">
        <v>17</v>
      </c>
      <c r="G186" s="61" t="s">
        <v>403</v>
      </c>
      <c r="H186" s="74" t="s">
        <v>86</v>
      </c>
      <c r="I186" s="77" t="s">
        <v>404</v>
      </c>
      <c r="J186" s="75">
        <f t="shared" si="2"/>
        <v>22.026431718061673</v>
      </c>
      <c r="K186" s="75">
        <v>9080</v>
      </c>
      <c r="L186" s="75"/>
    </row>
    <row r="187" spans="1:12" x14ac:dyDescent="0.25">
      <c r="A187" s="118">
        <v>43352</v>
      </c>
      <c r="B187" s="118" t="s">
        <v>799</v>
      </c>
      <c r="C187" s="75" t="s">
        <v>401</v>
      </c>
      <c r="D187" s="103" t="s">
        <v>402</v>
      </c>
      <c r="E187" s="104">
        <v>50000</v>
      </c>
      <c r="F187" s="77" t="s">
        <v>17</v>
      </c>
      <c r="G187" s="61" t="s">
        <v>403</v>
      </c>
      <c r="H187" s="74" t="s">
        <v>805</v>
      </c>
      <c r="I187" s="77" t="s">
        <v>404</v>
      </c>
      <c r="J187" s="75">
        <f t="shared" si="2"/>
        <v>5.5066079295154182</v>
      </c>
      <c r="K187" s="75">
        <v>9080</v>
      </c>
      <c r="L187" s="75"/>
    </row>
    <row r="188" spans="1:12" x14ac:dyDescent="0.25">
      <c r="A188" s="79">
        <v>43352</v>
      </c>
      <c r="B188" s="74" t="s">
        <v>216</v>
      </c>
      <c r="C188" s="75" t="s">
        <v>401</v>
      </c>
      <c r="D188" s="75" t="s">
        <v>406</v>
      </c>
      <c r="E188" s="76">
        <v>400000</v>
      </c>
      <c r="F188" s="77" t="s">
        <v>13</v>
      </c>
      <c r="G188" s="61" t="s">
        <v>403</v>
      </c>
      <c r="H188" s="74" t="s">
        <v>87</v>
      </c>
      <c r="I188" s="77" t="s">
        <v>404</v>
      </c>
      <c r="J188" s="75">
        <f t="shared" si="2"/>
        <v>44.052863436123346</v>
      </c>
      <c r="K188" s="75">
        <v>9080</v>
      </c>
      <c r="L188" s="75"/>
    </row>
    <row r="189" spans="1:12" x14ac:dyDescent="0.25">
      <c r="A189" s="118">
        <v>43353</v>
      </c>
      <c r="B189" s="75" t="s">
        <v>647</v>
      </c>
      <c r="C189" s="75" t="s">
        <v>401</v>
      </c>
      <c r="D189" s="75" t="s">
        <v>473</v>
      </c>
      <c r="E189" s="104">
        <v>19000</v>
      </c>
      <c r="F189" s="115" t="s">
        <v>10</v>
      </c>
      <c r="G189" s="61" t="s">
        <v>403</v>
      </c>
      <c r="H189" s="74" t="s">
        <v>95</v>
      </c>
      <c r="I189" s="77" t="s">
        <v>404</v>
      </c>
      <c r="J189" s="75">
        <f t="shared" si="2"/>
        <v>2.0925110132158591</v>
      </c>
      <c r="K189" s="75">
        <v>9080</v>
      </c>
      <c r="L189" s="75"/>
    </row>
    <row r="190" spans="1:12" x14ac:dyDescent="0.25">
      <c r="A190" s="79">
        <v>43353</v>
      </c>
      <c r="B190" s="75" t="s">
        <v>479</v>
      </c>
      <c r="C190" s="77" t="s">
        <v>401</v>
      </c>
      <c r="D190" s="75" t="s">
        <v>473</v>
      </c>
      <c r="E190" s="104">
        <v>27000</v>
      </c>
      <c r="F190" s="77" t="s">
        <v>8</v>
      </c>
      <c r="G190" s="61" t="s">
        <v>403</v>
      </c>
      <c r="H190" s="77" t="s">
        <v>91</v>
      </c>
      <c r="I190" s="77" t="s">
        <v>404</v>
      </c>
      <c r="J190" s="75">
        <f t="shared" si="2"/>
        <v>2.9735682819383258</v>
      </c>
      <c r="K190" s="75">
        <v>9080</v>
      </c>
      <c r="L190" s="75"/>
    </row>
    <row r="191" spans="1:12" x14ac:dyDescent="0.25">
      <c r="A191" s="117">
        <v>43353</v>
      </c>
      <c r="B191" s="75" t="s">
        <v>1121</v>
      </c>
      <c r="C191" s="75" t="s">
        <v>401</v>
      </c>
      <c r="D191" s="75" t="s">
        <v>473</v>
      </c>
      <c r="E191" s="104">
        <v>17000</v>
      </c>
      <c r="F191" s="74" t="s">
        <v>11</v>
      </c>
      <c r="G191" s="61" t="s">
        <v>403</v>
      </c>
      <c r="H191" s="74" t="s">
        <v>92</v>
      </c>
      <c r="I191" s="77" t="s">
        <v>404</v>
      </c>
      <c r="J191" s="75">
        <f t="shared" si="2"/>
        <v>1.8722466960352422</v>
      </c>
      <c r="K191" s="75">
        <v>9080</v>
      </c>
      <c r="L191" s="75"/>
    </row>
    <row r="192" spans="1:12" x14ac:dyDescent="0.25">
      <c r="A192" s="118">
        <v>43353</v>
      </c>
      <c r="B192" s="118" t="s">
        <v>647</v>
      </c>
      <c r="C192" s="75" t="s">
        <v>401</v>
      </c>
      <c r="D192" s="103" t="s">
        <v>402</v>
      </c>
      <c r="E192" s="104">
        <v>10000</v>
      </c>
      <c r="F192" s="77" t="s">
        <v>17</v>
      </c>
      <c r="G192" s="61" t="s">
        <v>403</v>
      </c>
      <c r="H192" s="74" t="s">
        <v>84</v>
      </c>
      <c r="I192" s="77" t="s">
        <v>404</v>
      </c>
      <c r="J192" s="75">
        <f t="shared" ref="J192:J253" si="3">E192/9080</f>
        <v>1.1013215859030836</v>
      </c>
      <c r="K192" s="75">
        <v>9080</v>
      </c>
      <c r="L192" s="75"/>
    </row>
    <row r="193" spans="1:12" x14ac:dyDescent="0.25">
      <c r="A193" s="79">
        <v>43353</v>
      </c>
      <c r="B193" s="74" t="s">
        <v>260</v>
      </c>
      <c r="C193" s="74" t="s">
        <v>401</v>
      </c>
      <c r="D193" s="75" t="s">
        <v>639</v>
      </c>
      <c r="E193" s="76">
        <v>175000</v>
      </c>
      <c r="F193" s="77" t="s">
        <v>12</v>
      </c>
      <c r="G193" s="61" t="s">
        <v>403</v>
      </c>
      <c r="H193" s="74" t="s">
        <v>94</v>
      </c>
      <c r="I193" s="77" t="s">
        <v>404</v>
      </c>
      <c r="J193" s="75">
        <f t="shared" si="3"/>
        <v>19.273127753303964</v>
      </c>
      <c r="K193" s="75">
        <v>9080</v>
      </c>
      <c r="L193" s="75"/>
    </row>
    <row r="194" spans="1:12" x14ac:dyDescent="0.25">
      <c r="A194" s="79">
        <v>43353</v>
      </c>
      <c r="B194" s="74" t="s">
        <v>263</v>
      </c>
      <c r="C194" s="74" t="s">
        <v>640</v>
      </c>
      <c r="D194" s="75" t="s">
        <v>639</v>
      </c>
      <c r="E194" s="76">
        <v>80000</v>
      </c>
      <c r="F194" s="77" t="s">
        <v>12</v>
      </c>
      <c r="G194" s="61" t="s">
        <v>403</v>
      </c>
      <c r="H194" s="74" t="s">
        <v>99</v>
      </c>
      <c r="I194" s="77" t="s">
        <v>404</v>
      </c>
      <c r="J194" s="75">
        <f t="shared" si="3"/>
        <v>8.8105726872246688</v>
      </c>
      <c r="K194" s="75">
        <v>9080</v>
      </c>
      <c r="L194" s="75"/>
    </row>
    <row r="195" spans="1:12" x14ac:dyDescent="0.25">
      <c r="A195" s="118">
        <v>43353</v>
      </c>
      <c r="B195" s="75" t="s">
        <v>785</v>
      </c>
      <c r="C195" s="75" t="s">
        <v>401</v>
      </c>
      <c r="D195" s="116" t="s">
        <v>763</v>
      </c>
      <c r="E195" s="121">
        <v>11000</v>
      </c>
      <c r="F195" s="77" t="s">
        <v>18</v>
      </c>
      <c r="G195" s="61" t="s">
        <v>403</v>
      </c>
      <c r="H195" s="75" t="s">
        <v>97</v>
      </c>
      <c r="I195" s="77" t="s">
        <v>404</v>
      </c>
      <c r="J195" s="75">
        <f t="shared" si="3"/>
        <v>1.2114537444933922</v>
      </c>
      <c r="K195" s="75">
        <v>9080</v>
      </c>
      <c r="L195" s="75"/>
    </row>
    <row r="196" spans="1:12" x14ac:dyDescent="0.25">
      <c r="A196" s="118">
        <v>43353</v>
      </c>
      <c r="B196" s="75" t="s">
        <v>818</v>
      </c>
      <c r="C196" s="75" t="s">
        <v>401</v>
      </c>
      <c r="D196" s="75" t="s">
        <v>473</v>
      </c>
      <c r="E196" s="104">
        <v>40000</v>
      </c>
      <c r="F196" s="77" t="s">
        <v>16</v>
      </c>
      <c r="G196" s="61" t="s">
        <v>403</v>
      </c>
      <c r="H196" s="75" t="s">
        <v>90</v>
      </c>
      <c r="I196" s="77" t="s">
        <v>404</v>
      </c>
      <c r="J196" s="75">
        <f t="shared" si="3"/>
        <v>4.4052863436123344</v>
      </c>
      <c r="K196" s="75">
        <v>9080</v>
      </c>
      <c r="L196" s="75"/>
    </row>
    <row r="197" spans="1:12" x14ac:dyDescent="0.25">
      <c r="A197" s="118">
        <v>43353</v>
      </c>
      <c r="B197" s="75" t="s">
        <v>819</v>
      </c>
      <c r="C197" s="75" t="s">
        <v>401</v>
      </c>
      <c r="D197" s="75" t="s">
        <v>473</v>
      </c>
      <c r="E197" s="104">
        <v>17000</v>
      </c>
      <c r="F197" s="77" t="s">
        <v>16</v>
      </c>
      <c r="G197" s="61" t="s">
        <v>403</v>
      </c>
      <c r="H197" s="75" t="s">
        <v>93</v>
      </c>
      <c r="I197" s="77" t="s">
        <v>404</v>
      </c>
      <c r="J197" s="75">
        <f t="shared" si="3"/>
        <v>1.8722466960352422</v>
      </c>
      <c r="K197" s="75">
        <v>9080</v>
      </c>
      <c r="L197" s="75"/>
    </row>
    <row r="198" spans="1:12" x14ac:dyDescent="0.25">
      <c r="A198" s="79">
        <v>43353</v>
      </c>
      <c r="B198" s="74" t="s">
        <v>216</v>
      </c>
      <c r="C198" s="75" t="s">
        <v>401</v>
      </c>
      <c r="D198" s="75" t="s">
        <v>406</v>
      </c>
      <c r="E198" s="76">
        <v>400000</v>
      </c>
      <c r="F198" s="77" t="s">
        <v>13</v>
      </c>
      <c r="G198" s="61" t="s">
        <v>403</v>
      </c>
      <c r="H198" s="74" t="s">
        <v>96</v>
      </c>
      <c r="I198" s="77" t="s">
        <v>404</v>
      </c>
      <c r="J198" s="75">
        <f t="shared" si="3"/>
        <v>44.052863436123346</v>
      </c>
      <c r="K198" s="75">
        <v>9080</v>
      </c>
      <c r="L198" s="75"/>
    </row>
    <row r="199" spans="1:12" x14ac:dyDescent="0.25">
      <c r="A199" s="119">
        <v>43353</v>
      </c>
      <c r="B199" s="61" t="s">
        <v>1110</v>
      </c>
      <c r="C199" s="75" t="s">
        <v>408</v>
      </c>
      <c r="D199" s="75" t="s">
        <v>639</v>
      </c>
      <c r="E199" s="76">
        <v>4313000</v>
      </c>
      <c r="F199" s="77" t="s">
        <v>1101</v>
      </c>
      <c r="G199" s="61" t="s">
        <v>403</v>
      </c>
      <c r="H199" s="74" t="s">
        <v>367</v>
      </c>
      <c r="I199" s="77" t="s">
        <v>404</v>
      </c>
      <c r="J199" s="75">
        <f t="shared" si="3"/>
        <v>475</v>
      </c>
      <c r="K199" s="75">
        <v>9080</v>
      </c>
      <c r="L199" s="75"/>
    </row>
    <row r="200" spans="1:12" x14ac:dyDescent="0.25">
      <c r="A200" s="79">
        <v>43354</v>
      </c>
      <c r="B200" s="74" t="s">
        <v>413</v>
      </c>
      <c r="C200" s="74" t="s">
        <v>401</v>
      </c>
      <c r="D200" s="75" t="s">
        <v>406</v>
      </c>
      <c r="E200" s="76">
        <v>80000</v>
      </c>
      <c r="F200" s="115" t="s">
        <v>19</v>
      </c>
      <c r="G200" s="61" t="s">
        <v>403</v>
      </c>
      <c r="H200" s="74" t="s">
        <v>415</v>
      </c>
      <c r="I200" s="77" t="s">
        <v>404</v>
      </c>
      <c r="J200" s="75">
        <f t="shared" si="3"/>
        <v>8.8105726872246688</v>
      </c>
      <c r="K200" s="75">
        <v>9080</v>
      </c>
      <c r="L200" s="75"/>
    </row>
    <row r="201" spans="1:12" x14ac:dyDescent="0.25">
      <c r="A201" s="118">
        <v>43354</v>
      </c>
      <c r="B201" s="75" t="s">
        <v>647</v>
      </c>
      <c r="C201" s="75" t="s">
        <v>401</v>
      </c>
      <c r="D201" s="75" t="s">
        <v>473</v>
      </c>
      <c r="E201" s="104">
        <v>19000</v>
      </c>
      <c r="F201" s="115" t="s">
        <v>10</v>
      </c>
      <c r="G201" s="61" t="s">
        <v>403</v>
      </c>
      <c r="H201" s="74" t="s">
        <v>95</v>
      </c>
      <c r="I201" s="77" t="s">
        <v>404</v>
      </c>
      <c r="J201" s="75">
        <f t="shared" si="3"/>
        <v>2.0925110132158591</v>
      </c>
      <c r="K201" s="75">
        <v>9080</v>
      </c>
      <c r="L201" s="75"/>
    </row>
    <row r="202" spans="1:12" x14ac:dyDescent="0.25">
      <c r="A202" s="79">
        <v>43354</v>
      </c>
      <c r="B202" s="75" t="s">
        <v>479</v>
      </c>
      <c r="C202" s="77" t="s">
        <v>401</v>
      </c>
      <c r="D202" s="75" t="s">
        <v>473</v>
      </c>
      <c r="E202" s="104">
        <v>27000</v>
      </c>
      <c r="F202" s="77" t="s">
        <v>8</v>
      </c>
      <c r="G202" s="61" t="s">
        <v>403</v>
      </c>
      <c r="H202" s="77" t="s">
        <v>91</v>
      </c>
      <c r="I202" s="77" t="s">
        <v>404</v>
      </c>
      <c r="J202" s="75">
        <f t="shared" si="3"/>
        <v>2.9735682819383258</v>
      </c>
      <c r="K202" s="75">
        <v>9080</v>
      </c>
      <c r="L202" s="75"/>
    </row>
    <row r="203" spans="1:12" x14ac:dyDescent="0.25">
      <c r="A203" s="118">
        <v>43354</v>
      </c>
      <c r="B203" s="75" t="s">
        <v>902</v>
      </c>
      <c r="C203" s="75" t="s">
        <v>401</v>
      </c>
      <c r="D203" s="75" t="s">
        <v>473</v>
      </c>
      <c r="E203" s="104">
        <v>25000</v>
      </c>
      <c r="F203" s="77" t="s">
        <v>9</v>
      </c>
      <c r="G203" s="61" t="s">
        <v>403</v>
      </c>
      <c r="H203" s="74" t="s">
        <v>101</v>
      </c>
      <c r="I203" s="77" t="s">
        <v>404</v>
      </c>
      <c r="J203" s="75">
        <f t="shared" si="3"/>
        <v>2.7533039647577091</v>
      </c>
      <c r="K203" s="75">
        <v>9080</v>
      </c>
      <c r="L203" s="75"/>
    </row>
    <row r="204" spans="1:12" x14ac:dyDescent="0.25">
      <c r="A204" s="117">
        <v>43354</v>
      </c>
      <c r="B204" s="75" t="s">
        <v>1121</v>
      </c>
      <c r="C204" s="75" t="s">
        <v>401</v>
      </c>
      <c r="D204" s="75" t="s">
        <v>473</v>
      </c>
      <c r="E204" s="104">
        <v>17000</v>
      </c>
      <c r="F204" s="74" t="s">
        <v>11</v>
      </c>
      <c r="G204" s="61" t="s">
        <v>403</v>
      </c>
      <c r="H204" s="74" t="s">
        <v>92</v>
      </c>
      <c r="I204" s="77" t="s">
        <v>404</v>
      </c>
      <c r="J204" s="75">
        <f t="shared" si="3"/>
        <v>1.8722466960352422</v>
      </c>
      <c r="K204" s="75">
        <v>9080</v>
      </c>
      <c r="L204" s="75"/>
    </row>
    <row r="205" spans="1:12" x14ac:dyDescent="0.25">
      <c r="A205" s="118">
        <v>43354</v>
      </c>
      <c r="B205" s="118" t="s">
        <v>647</v>
      </c>
      <c r="C205" s="75" t="s">
        <v>401</v>
      </c>
      <c r="D205" s="103" t="s">
        <v>402</v>
      </c>
      <c r="E205" s="104">
        <v>10000</v>
      </c>
      <c r="F205" s="77" t="s">
        <v>17</v>
      </c>
      <c r="G205" s="61" t="s">
        <v>403</v>
      </c>
      <c r="H205" s="74" t="s">
        <v>84</v>
      </c>
      <c r="I205" s="77" t="s">
        <v>404</v>
      </c>
      <c r="J205" s="75">
        <f t="shared" si="3"/>
        <v>1.1013215859030836</v>
      </c>
      <c r="K205" s="75">
        <v>9080</v>
      </c>
      <c r="L205" s="75"/>
    </row>
    <row r="206" spans="1:12" x14ac:dyDescent="0.25">
      <c r="A206" s="118">
        <v>43354</v>
      </c>
      <c r="B206" s="75" t="s">
        <v>784</v>
      </c>
      <c r="C206" s="75" t="s">
        <v>401</v>
      </c>
      <c r="D206" s="116" t="s">
        <v>763</v>
      </c>
      <c r="E206" s="121">
        <v>25000</v>
      </c>
      <c r="F206" s="77" t="s">
        <v>18</v>
      </c>
      <c r="G206" s="61" t="s">
        <v>403</v>
      </c>
      <c r="H206" s="75" t="s">
        <v>98</v>
      </c>
      <c r="I206" s="77" t="s">
        <v>404</v>
      </c>
      <c r="J206" s="75">
        <f t="shared" si="3"/>
        <v>2.7533039647577091</v>
      </c>
      <c r="K206" s="75">
        <v>9080</v>
      </c>
      <c r="L206" s="75"/>
    </row>
    <row r="207" spans="1:12" x14ac:dyDescent="0.25">
      <c r="A207" s="118">
        <v>43354</v>
      </c>
      <c r="B207" s="75" t="s">
        <v>810</v>
      </c>
      <c r="C207" s="75" t="s">
        <v>401</v>
      </c>
      <c r="D207" s="75" t="s">
        <v>473</v>
      </c>
      <c r="E207" s="104">
        <v>17000</v>
      </c>
      <c r="F207" s="77" t="s">
        <v>16</v>
      </c>
      <c r="G207" s="61" t="s">
        <v>403</v>
      </c>
      <c r="H207" s="75" t="s">
        <v>93</v>
      </c>
      <c r="I207" s="77" t="s">
        <v>404</v>
      </c>
      <c r="J207" s="75">
        <f t="shared" si="3"/>
        <v>1.8722466960352422</v>
      </c>
      <c r="K207" s="75">
        <v>9080</v>
      </c>
      <c r="L207" s="75"/>
    </row>
    <row r="208" spans="1:12" x14ac:dyDescent="0.25">
      <c r="A208" s="118">
        <v>43354</v>
      </c>
      <c r="B208" s="75" t="s">
        <v>820</v>
      </c>
      <c r="C208" s="75" t="s">
        <v>401</v>
      </c>
      <c r="D208" s="75" t="s">
        <v>473</v>
      </c>
      <c r="E208" s="104">
        <v>70000</v>
      </c>
      <c r="F208" s="77" t="s">
        <v>16</v>
      </c>
      <c r="G208" s="61" t="s">
        <v>403</v>
      </c>
      <c r="H208" s="75" t="s">
        <v>102</v>
      </c>
      <c r="I208" s="77" t="s">
        <v>404</v>
      </c>
      <c r="J208" s="75">
        <f t="shared" si="3"/>
        <v>7.7092511013215859</v>
      </c>
      <c r="K208" s="75">
        <v>9080</v>
      </c>
      <c r="L208" s="75"/>
    </row>
    <row r="209" spans="1:12" x14ac:dyDescent="0.25">
      <c r="A209" s="79">
        <v>43354</v>
      </c>
      <c r="B209" s="74" t="s">
        <v>264</v>
      </c>
      <c r="C209" s="75" t="s">
        <v>640</v>
      </c>
      <c r="D209" s="75" t="s">
        <v>406</v>
      </c>
      <c r="E209" s="76">
        <v>80000</v>
      </c>
      <c r="F209" s="77" t="s">
        <v>13</v>
      </c>
      <c r="G209" s="61" t="s">
        <v>403</v>
      </c>
      <c r="H209" s="74" t="s">
        <v>100</v>
      </c>
      <c r="I209" s="77" t="s">
        <v>404</v>
      </c>
      <c r="J209" s="75">
        <f t="shared" si="3"/>
        <v>8.8105726872246688</v>
      </c>
      <c r="K209" s="75">
        <v>9080</v>
      </c>
      <c r="L209" s="75"/>
    </row>
    <row r="210" spans="1:12" x14ac:dyDescent="0.25">
      <c r="A210" s="79">
        <v>43355</v>
      </c>
      <c r="B210" s="74" t="s">
        <v>416</v>
      </c>
      <c r="C210" s="74" t="s">
        <v>401</v>
      </c>
      <c r="D210" s="75" t="s">
        <v>406</v>
      </c>
      <c r="E210" s="76">
        <v>120000</v>
      </c>
      <c r="F210" s="115" t="s">
        <v>19</v>
      </c>
      <c r="G210" s="61" t="s">
        <v>403</v>
      </c>
      <c r="H210" s="74" t="s">
        <v>417</v>
      </c>
      <c r="I210" s="77" t="s">
        <v>404</v>
      </c>
      <c r="J210" s="75">
        <f t="shared" si="3"/>
        <v>13.215859030837004</v>
      </c>
      <c r="K210" s="75">
        <v>9080</v>
      </c>
      <c r="L210" s="75"/>
    </row>
    <row r="211" spans="1:12" x14ac:dyDescent="0.25">
      <c r="A211" s="79">
        <v>43355</v>
      </c>
      <c r="B211" s="74" t="s">
        <v>418</v>
      </c>
      <c r="C211" s="74" t="s">
        <v>401</v>
      </c>
      <c r="D211" s="75" t="s">
        <v>406</v>
      </c>
      <c r="E211" s="76">
        <v>100000</v>
      </c>
      <c r="F211" s="115" t="s">
        <v>19</v>
      </c>
      <c r="G211" s="61" t="s">
        <v>403</v>
      </c>
      <c r="H211" s="74" t="s">
        <v>419</v>
      </c>
      <c r="I211" s="77" t="s">
        <v>404</v>
      </c>
      <c r="J211" s="75">
        <f t="shared" si="3"/>
        <v>11.013215859030836</v>
      </c>
      <c r="K211" s="75">
        <v>9080</v>
      </c>
      <c r="L211" s="75"/>
    </row>
    <row r="212" spans="1:12" x14ac:dyDescent="0.25">
      <c r="A212" s="118">
        <v>43355</v>
      </c>
      <c r="B212" s="75" t="s">
        <v>647</v>
      </c>
      <c r="C212" s="75" t="s">
        <v>401</v>
      </c>
      <c r="D212" s="75" t="s">
        <v>473</v>
      </c>
      <c r="E212" s="104">
        <v>19000</v>
      </c>
      <c r="F212" s="115" t="s">
        <v>10</v>
      </c>
      <c r="G212" s="61" t="s">
        <v>403</v>
      </c>
      <c r="H212" s="74" t="s">
        <v>95</v>
      </c>
      <c r="I212" s="77" t="s">
        <v>404</v>
      </c>
      <c r="J212" s="75">
        <f t="shared" si="3"/>
        <v>2.0925110132158591</v>
      </c>
      <c r="K212" s="75">
        <v>9080</v>
      </c>
      <c r="L212" s="75"/>
    </row>
    <row r="213" spans="1:12" x14ac:dyDescent="0.25">
      <c r="A213" s="79">
        <v>43355</v>
      </c>
      <c r="B213" s="75" t="s">
        <v>479</v>
      </c>
      <c r="C213" s="77" t="s">
        <v>401</v>
      </c>
      <c r="D213" s="75" t="s">
        <v>473</v>
      </c>
      <c r="E213" s="104">
        <v>27000</v>
      </c>
      <c r="F213" s="77" t="s">
        <v>8</v>
      </c>
      <c r="G213" s="61" t="s">
        <v>403</v>
      </c>
      <c r="H213" s="77" t="s">
        <v>91</v>
      </c>
      <c r="I213" s="77" t="s">
        <v>404</v>
      </c>
      <c r="J213" s="75">
        <f t="shared" si="3"/>
        <v>2.9735682819383258</v>
      </c>
      <c r="K213" s="75">
        <v>9080</v>
      </c>
      <c r="L213" s="75"/>
    </row>
    <row r="214" spans="1:12" x14ac:dyDescent="0.25">
      <c r="A214" s="118">
        <v>43355</v>
      </c>
      <c r="B214" s="75" t="s">
        <v>902</v>
      </c>
      <c r="C214" s="75" t="s">
        <v>401</v>
      </c>
      <c r="D214" s="75" t="s">
        <v>473</v>
      </c>
      <c r="E214" s="104">
        <v>25000</v>
      </c>
      <c r="F214" s="77" t="s">
        <v>9</v>
      </c>
      <c r="G214" s="61" t="s">
        <v>403</v>
      </c>
      <c r="H214" s="74" t="s">
        <v>101</v>
      </c>
      <c r="I214" s="77" t="s">
        <v>404</v>
      </c>
      <c r="J214" s="75">
        <f t="shared" si="3"/>
        <v>2.7533039647577091</v>
      </c>
      <c r="K214" s="75">
        <v>9080</v>
      </c>
      <c r="L214" s="75"/>
    </row>
    <row r="215" spans="1:12" x14ac:dyDescent="0.25">
      <c r="A215" s="117">
        <v>43355</v>
      </c>
      <c r="B215" s="75" t="s">
        <v>1121</v>
      </c>
      <c r="C215" s="75" t="s">
        <v>401</v>
      </c>
      <c r="D215" s="75" t="s">
        <v>473</v>
      </c>
      <c r="E215" s="104">
        <v>17000</v>
      </c>
      <c r="F215" s="74" t="s">
        <v>11</v>
      </c>
      <c r="G215" s="61" t="s">
        <v>403</v>
      </c>
      <c r="H215" s="74" t="s">
        <v>92</v>
      </c>
      <c r="I215" s="77" t="s">
        <v>404</v>
      </c>
      <c r="J215" s="75">
        <f t="shared" si="3"/>
        <v>1.8722466960352422</v>
      </c>
      <c r="K215" s="75">
        <v>9080</v>
      </c>
      <c r="L215" s="75"/>
    </row>
    <row r="216" spans="1:12" x14ac:dyDescent="0.25">
      <c r="A216" s="118">
        <v>43355</v>
      </c>
      <c r="B216" s="118" t="s">
        <v>647</v>
      </c>
      <c r="C216" s="75" t="s">
        <v>401</v>
      </c>
      <c r="D216" s="103" t="s">
        <v>402</v>
      </c>
      <c r="E216" s="104">
        <v>10000</v>
      </c>
      <c r="F216" s="77" t="s">
        <v>17</v>
      </c>
      <c r="G216" s="61" t="s">
        <v>403</v>
      </c>
      <c r="H216" s="74" t="s">
        <v>84</v>
      </c>
      <c r="I216" s="77" t="s">
        <v>404</v>
      </c>
      <c r="J216" s="75">
        <f t="shared" si="3"/>
        <v>1.1013215859030836</v>
      </c>
      <c r="K216" s="75">
        <v>9080</v>
      </c>
      <c r="L216" s="75"/>
    </row>
    <row r="217" spans="1:12" x14ac:dyDescent="0.25">
      <c r="A217" s="79">
        <v>43355</v>
      </c>
      <c r="B217" s="61" t="s">
        <v>269</v>
      </c>
      <c r="C217" s="74" t="s">
        <v>405</v>
      </c>
      <c r="D217" s="103" t="s">
        <v>402</v>
      </c>
      <c r="E217" s="76">
        <v>200000</v>
      </c>
      <c r="F217" s="77" t="s">
        <v>17</v>
      </c>
      <c r="G217" s="61" t="s">
        <v>403</v>
      </c>
      <c r="H217" s="74" t="s">
        <v>105</v>
      </c>
      <c r="I217" s="77" t="s">
        <v>404</v>
      </c>
      <c r="J217" s="75">
        <f t="shared" si="3"/>
        <v>22.026431718061673</v>
      </c>
      <c r="K217" s="75">
        <v>9080</v>
      </c>
      <c r="L217" s="75"/>
    </row>
    <row r="218" spans="1:12" x14ac:dyDescent="0.25">
      <c r="A218" s="79">
        <v>43355</v>
      </c>
      <c r="B218" s="61" t="s">
        <v>267</v>
      </c>
      <c r="C218" s="74" t="s">
        <v>640</v>
      </c>
      <c r="D218" s="75" t="s">
        <v>639</v>
      </c>
      <c r="E218" s="76">
        <v>150000</v>
      </c>
      <c r="F218" s="77" t="s">
        <v>12</v>
      </c>
      <c r="G218" s="61" t="s">
        <v>403</v>
      </c>
      <c r="H218" s="74" t="s">
        <v>103</v>
      </c>
      <c r="I218" s="77" t="s">
        <v>404</v>
      </c>
      <c r="J218" s="75">
        <f t="shared" si="3"/>
        <v>16.519823788546255</v>
      </c>
      <c r="K218" s="75">
        <v>9080</v>
      </c>
      <c r="L218" s="75"/>
    </row>
    <row r="219" spans="1:12" x14ac:dyDescent="0.25">
      <c r="A219" s="79">
        <v>43355</v>
      </c>
      <c r="B219" s="61" t="s">
        <v>636</v>
      </c>
      <c r="C219" s="74" t="s">
        <v>640</v>
      </c>
      <c r="D219" s="75" t="s">
        <v>639</v>
      </c>
      <c r="E219" s="76">
        <v>300000</v>
      </c>
      <c r="F219" s="77" t="s">
        <v>12</v>
      </c>
      <c r="G219" s="61" t="s">
        <v>403</v>
      </c>
      <c r="H219" s="74" t="s">
        <v>106</v>
      </c>
      <c r="I219" s="77" t="s">
        <v>404</v>
      </c>
      <c r="J219" s="75">
        <f t="shared" si="3"/>
        <v>33.039647577092509</v>
      </c>
      <c r="K219" s="75">
        <v>9080</v>
      </c>
      <c r="L219" s="75"/>
    </row>
    <row r="220" spans="1:12" x14ac:dyDescent="0.25">
      <c r="A220" s="79">
        <v>43355</v>
      </c>
      <c r="B220" s="61" t="s">
        <v>637</v>
      </c>
      <c r="C220" s="74" t="s">
        <v>401</v>
      </c>
      <c r="D220" s="75" t="s">
        <v>639</v>
      </c>
      <c r="E220" s="76">
        <v>150000</v>
      </c>
      <c r="F220" s="77" t="s">
        <v>12</v>
      </c>
      <c r="G220" s="61" t="s">
        <v>403</v>
      </c>
      <c r="H220" s="74" t="s">
        <v>106</v>
      </c>
      <c r="I220" s="77" t="s">
        <v>404</v>
      </c>
      <c r="J220" s="75">
        <f t="shared" si="3"/>
        <v>16.519823788546255</v>
      </c>
      <c r="K220" s="75">
        <v>9080</v>
      </c>
      <c r="L220" s="75"/>
    </row>
    <row r="221" spans="1:12" x14ac:dyDescent="0.25">
      <c r="A221" s="79">
        <v>43355</v>
      </c>
      <c r="B221" s="61" t="s">
        <v>271</v>
      </c>
      <c r="C221" s="74" t="s">
        <v>401</v>
      </c>
      <c r="D221" s="75" t="s">
        <v>639</v>
      </c>
      <c r="E221" s="76">
        <v>10000</v>
      </c>
      <c r="F221" s="77" t="s">
        <v>12</v>
      </c>
      <c r="G221" s="61" t="s">
        <v>403</v>
      </c>
      <c r="H221" s="74" t="s">
        <v>107</v>
      </c>
      <c r="I221" s="77" t="s">
        <v>404</v>
      </c>
      <c r="J221" s="75">
        <f t="shared" si="3"/>
        <v>1.1013215859030836</v>
      </c>
      <c r="K221" s="75">
        <v>9080</v>
      </c>
      <c r="L221" s="75"/>
    </row>
    <row r="222" spans="1:12" x14ac:dyDescent="0.25">
      <c r="A222" s="118">
        <v>43355</v>
      </c>
      <c r="B222" s="75" t="s">
        <v>740</v>
      </c>
      <c r="C222" s="75" t="s">
        <v>401</v>
      </c>
      <c r="D222" s="116" t="s">
        <v>763</v>
      </c>
      <c r="E222" s="121">
        <v>11000</v>
      </c>
      <c r="F222" s="77" t="s">
        <v>18</v>
      </c>
      <c r="G222" s="61" t="s">
        <v>403</v>
      </c>
      <c r="H222" s="75" t="s">
        <v>97</v>
      </c>
      <c r="I222" s="77" t="s">
        <v>404</v>
      </c>
      <c r="J222" s="75">
        <f t="shared" si="3"/>
        <v>1.2114537444933922</v>
      </c>
      <c r="K222" s="75">
        <v>9080</v>
      </c>
      <c r="L222" s="75"/>
    </row>
    <row r="223" spans="1:12" x14ac:dyDescent="0.25">
      <c r="A223" s="118">
        <v>43355</v>
      </c>
      <c r="B223" s="75" t="s">
        <v>741</v>
      </c>
      <c r="C223" s="75" t="s">
        <v>401</v>
      </c>
      <c r="D223" s="116" t="s">
        <v>763</v>
      </c>
      <c r="E223" s="121">
        <v>5500</v>
      </c>
      <c r="F223" s="77" t="s">
        <v>18</v>
      </c>
      <c r="G223" s="61" t="s">
        <v>403</v>
      </c>
      <c r="H223" s="75" t="s">
        <v>97</v>
      </c>
      <c r="I223" s="77" t="s">
        <v>404</v>
      </c>
      <c r="J223" s="75">
        <f t="shared" si="3"/>
        <v>0.60572687224669608</v>
      </c>
      <c r="K223" s="75">
        <v>9080</v>
      </c>
      <c r="L223" s="75"/>
    </row>
    <row r="224" spans="1:12" x14ac:dyDescent="0.25">
      <c r="A224" s="118">
        <v>43355</v>
      </c>
      <c r="B224" s="75" t="s">
        <v>810</v>
      </c>
      <c r="C224" s="75" t="s">
        <v>401</v>
      </c>
      <c r="D224" s="75" t="s">
        <v>473</v>
      </c>
      <c r="E224" s="104">
        <v>17000</v>
      </c>
      <c r="F224" s="77" t="s">
        <v>16</v>
      </c>
      <c r="G224" s="61" t="s">
        <v>403</v>
      </c>
      <c r="H224" s="75" t="s">
        <v>93</v>
      </c>
      <c r="I224" s="77" t="s">
        <v>404</v>
      </c>
      <c r="J224" s="75">
        <f t="shared" si="3"/>
        <v>1.8722466960352422</v>
      </c>
      <c r="K224" s="75">
        <v>9080</v>
      </c>
      <c r="L224" s="75"/>
    </row>
    <row r="225" spans="1:12" x14ac:dyDescent="0.25">
      <c r="A225" s="119">
        <v>43355</v>
      </c>
      <c r="B225" s="61" t="s">
        <v>1008</v>
      </c>
      <c r="C225" s="74" t="s">
        <v>1102</v>
      </c>
      <c r="D225" s="103" t="s">
        <v>639</v>
      </c>
      <c r="E225" s="76">
        <v>5650</v>
      </c>
      <c r="F225" s="77" t="s">
        <v>1101</v>
      </c>
      <c r="G225" s="61" t="s">
        <v>403</v>
      </c>
      <c r="H225" s="74" t="s">
        <v>368</v>
      </c>
      <c r="I225" s="77" t="s">
        <v>404</v>
      </c>
      <c r="J225" s="75">
        <f t="shared" si="3"/>
        <v>0.6222466960352423</v>
      </c>
      <c r="K225" s="75">
        <v>9080</v>
      </c>
      <c r="L225" s="75"/>
    </row>
    <row r="226" spans="1:12" x14ac:dyDescent="0.25">
      <c r="A226" s="119">
        <v>43355</v>
      </c>
      <c r="B226" s="61" t="s">
        <v>1111</v>
      </c>
      <c r="C226" s="74" t="s">
        <v>1102</v>
      </c>
      <c r="D226" s="103" t="s">
        <v>639</v>
      </c>
      <c r="E226" s="104">
        <v>5720.4</v>
      </c>
      <c r="F226" s="74" t="s">
        <v>1115</v>
      </c>
      <c r="G226" s="61" t="s">
        <v>403</v>
      </c>
      <c r="H226" s="74" t="s">
        <v>386</v>
      </c>
      <c r="I226" s="77" t="s">
        <v>404</v>
      </c>
      <c r="J226" s="120">
        <f t="shared" si="3"/>
        <v>0.63</v>
      </c>
      <c r="K226" s="75">
        <v>9080</v>
      </c>
      <c r="L226" s="75"/>
    </row>
    <row r="227" spans="1:12" x14ac:dyDescent="0.25">
      <c r="A227" s="79">
        <v>43356</v>
      </c>
      <c r="B227" s="74" t="s">
        <v>277</v>
      </c>
      <c r="C227" s="75" t="s">
        <v>408</v>
      </c>
      <c r="D227" s="75" t="s">
        <v>402</v>
      </c>
      <c r="E227" s="78">
        <v>1748300</v>
      </c>
      <c r="F227" s="74" t="s">
        <v>210</v>
      </c>
      <c r="G227" s="61" t="s">
        <v>403</v>
      </c>
      <c r="H227" s="74" t="s">
        <v>116</v>
      </c>
      <c r="I227" s="77" t="s">
        <v>404</v>
      </c>
      <c r="J227" s="75">
        <f t="shared" si="3"/>
        <v>192.54405286343612</v>
      </c>
      <c r="K227" s="75">
        <v>9080</v>
      </c>
      <c r="L227" s="75"/>
    </row>
    <row r="228" spans="1:12" x14ac:dyDescent="0.25">
      <c r="A228" s="79">
        <v>43356</v>
      </c>
      <c r="B228" s="74" t="s">
        <v>420</v>
      </c>
      <c r="C228" s="74" t="s">
        <v>401</v>
      </c>
      <c r="D228" s="75" t="s">
        <v>406</v>
      </c>
      <c r="E228" s="76">
        <v>100000</v>
      </c>
      <c r="F228" s="115" t="s">
        <v>19</v>
      </c>
      <c r="G228" s="61" t="s">
        <v>403</v>
      </c>
      <c r="H228" s="74" t="s">
        <v>430</v>
      </c>
      <c r="I228" s="77" t="s">
        <v>404</v>
      </c>
      <c r="J228" s="75">
        <f t="shared" si="3"/>
        <v>11.013215859030836</v>
      </c>
      <c r="K228" s="75">
        <v>9080</v>
      </c>
      <c r="L228" s="75"/>
    </row>
    <row r="229" spans="1:12" x14ac:dyDescent="0.25">
      <c r="A229" s="118">
        <v>43356</v>
      </c>
      <c r="B229" s="75" t="s">
        <v>647</v>
      </c>
      <c r="C229" s="75" t="s">
        <v>401</v>
      </c>
      <c r="D229" s="75" t="s">
        <v>473</v>
      </c>
      <c r="E229" s="104">
        <v>19000</v>
      </c>
      <c r="F229" s="115" t="s">
        <v>10</v>
      </c>
      <c r="G229" s="61" t="s">
        <v>403</v>
      </c>
      <c r="H229" s="74" t="s">
        <v>111</v>
      </c>
      <c r="I229" s="77" t="s">
        <v>404</v>
      </c>
      <c r="J229" s="75">
        <f t="shared" si="3"/>
        <v>2.0925110132158591</v>
      </c>
      <c r="K229" s="75">
        <v>9080</v>
      </c>
      <c r="L229" s="75"/>
    </row>
    <row r="230" spans="1:12" x14ac:dyDescent="0.25">
      <c r="A230" s="118">
        <v>43356</v>
      </c>
      <c r="B230" s="75" t="s">
        <v>459</v>
      </c>
      <c r="C230" s="75" t="s">
        <v>401</v>
      </c>
      <c r="D230" s="75" t="s">
        <v>473</v>
      </c>
      <c r="E230" s="104">
        <v>33000</v>
      </c>
      <c r="F230" s="115" t="s">
        <v>10</v>
      </c>
      <c r="G230" s="61" t="s">
        <v>403</v>
      </c>
      <c r="H230" s="74" t="s">
        <v>110</v>
      </c>
      <c r="I230" s="77" t="s">
        <v>404</v>
      </c>
      <c r="J230" s="75">
        <f t="shared" si="3"/>
        <v>3.6343612334801763</v>
      </c>
      <c r="K230" s="75">
        <v>9080</v>
      </c>
      <c r="L230" s="75"/>
    </row>
    <row r="231" spans="1:12" x14ac:dyDescent="0.25">
      <c r="A231" s="79">
        <v>43356</v>
      </c>
      <c r="B231" s="75" t="s">
        <v>479</v>
      </c>
      <c r="C231" s="77" t="s">
        <v>401</v>
      </c>
      <c r="D231" s="75" t="s">
        <v>473</v>
      </c>
      <c r="E231" s="104">
        <v>27000</v>
      </c>
      <c r="F231" s="77" t="s">
        <v>8</v>
      </c>
      <c r="G231" s="61" t="s">
        <v>403</v>
      </c>
      <c r="H231" s="77" t="s">
        <v>91</v>
      </c>
      <c r="I231" s="77" t="s">
        <v>404</v>
      </c>
      <c r="J231" s="75">
        <f t="shared" si="3"/>
        <v>2.9735682819383258</v>
      </c>
      <c r="K231" s="75">
        <v>9080</v>
      </c>
      <c r="L231" s="75"/>
    </row>
    <row r="232" spans="1:12" x14ac:dyDescent="0.25">
      <c r="A232" s="79">
        <v>43356</v>
      </c>
      <c r="B232" s="75" t="s">
        <v>482</v>
      </c>
      <c r="C232" s="77" t="s">
        <v>401</v>
      </c>
      <c r="D232" s="75" t="s">
        <v>473</v>
      </c>
      <c r="E232" s="104">
        <v>36000</v>
      </c>
      <c r="F232" s="77" t="s">
        <v>8</v>
      </c>
      <c r="G232" s="61" t="s">
        <v>403</v>
      </c>
      <c r="H232" s="77" t="s">
        <v>112</v>
      </c>
      <c r="I232" s="77" t="s">
        <v>404</v>
      </c>
      <c r="J232" s="75">
        <f t="shared" si="3"/>
        <v>3.9647577092511015</v>
      </c>
      <c r="K232" s="75">
        <v>9080</v>
      </c>
      <c r="L232" s="75"/>
    </row>
    <row r="233" spans="1:12" x14ac:dyDescent="0.25">
      <c r="A233" s="79">
        <v>43356</v>
      </c>
      <c r="B233" s="74" t="s">
        <v>213</v>
      </c>
      <c r="C233" s="74" t="s">
        <v>480</v>
      </c>
      <c r="D233" s="75" t="s">
        <v>473</v>
      </c>
      <c r="E233" s="78">
        <v>10000</v>
      </c>
      <c r="F233" s="77" t="s">
        <v>8</v>
      </c>
      <c r="G233" s="61" t="s">
        <v>403</v>
      </c>
      <c r="H233" s="74" t="s">
        <v>114</v>
      </c>
      <c r="I233" s="77" t="s">
        <v>404</v>
      </c>
      <c r="J233" s="75">
        <f t="shared" si="3"/>
        <v>1.1013215859030836</v>
      </c>
      <c r="K233" s="75">
        <v>9080</v>
      </c>
      <c r="L233" s="75"/>
    </row>
    <row r="234" spans="1:12" x14ac:dyDescent="0.25">
      <c r="A234" s="118">
        <v>43356</v>
      </c>
      <c r="B234" s="75" t="s">
        <v>902</v>
      </c>
      <c r="C234" s="75" t="s">
        <v>401</v>
      </c>
      <c r="D234" s="75" t="s">
        <v>473</v>
      </c>
      <c r="E234" s="104">
        <v>25000</v>
      </c>
      <c r="F234" s="77" t="s">
        <v>9</v>
      </c>
      <c r="G234" s="61" t="s">
        <v>403</v>
      </c>
      <c r="H234" s="74" t="s">
        <v>101</v>
      </c>
      <c r="I234" s="77" t="s">
        <v>404</v>
      </c>
      <c r="J234" s="75">
        <f t="shared" si="3"/>
        <v>2.7533039647577091</v>
      </c>
      <c r="K234" s="75">
        <v>9080</v>
      </c>
      <c r="L234" s="75"/>
    </row>
    <row r="235" spans="1:12" x14ac:dyDescent="0.25">
      <c r="A235" s="118">
        <v>43356</v>
      </c>
      <c r="B235" s="75" t="s">
        <v>903</v>
      </c>
      <c r="C235" s="75" t="s">
        <v>401</v>
      </c>
      <c r="D235" s="75" t="s">
        <v>473</v>
      </c>
      <c r="E235" s="104">
        <v>23000</v>
      </c>
      <c r="F235" s="77" t="s">
        <v>9</v>
      </c>
      <c r="G235" s="61" t="s">
        <v>403</v>
      </c>
      <c r="H235" s="74" t="s">
        <v>113</v>
      </c>
      <c r="I235" s="77" t="s">
        <v>404</v>
      </c>
      <c r="J235" s="75">
        <f t="shared" si="3"/>
        <v>2.5330396475770924</v>
      </c>
      <c r="K235" s="75">
        <v>9080</v>
      </c>
      <c r="L235" s="75"/>
    </row>
    <row r="236" spans="1:12" x14ac:dyDescent="0.25">
      <c r="A236" s="117">
        <v>43356</v>
      </c>
      <c r="B236" s="75" t="s">
        <v>1121</v>
      </c>
      <c r="C236" s="75" t="s">
        <v>401</v>
      </c>
      <c r="D236" s="75" t="s">
        <v>473</v>
      </c>
      <c r="E236" s="104">
        <v>17000</v>
      </c>
      <c r="F236" s="74" t="s">
        <v>11</v>
      </c>
      <c r="G236" s="61" t="s">
        <v>403</v>
      </c>
      <c r="H236" s="74" t="s">
        <v>92</v>
      </c>
      <c r="I236" s="77" t="s">
        <v>404</v>
      </c>
      <c r="J236" s="75">
        <f t="shared" si="3"/>
        <v>1.8722466960352422</v>
      </c>
      <c r="K236" s="75">
        <v>9080</v>
      </c>
      <c r="L236" s="75"/>
    </row>
    <row r="237" spans="1:12" x14ac:dyDescent="0.25">
      <c r="A237" s="118">
        <v>43356</v>
      </c>
      <c r="B237" s="118" t="s">
        <v>647</v>
      </c>
      <c r="C237" s="75" t="s">
        <v>401</v>
      </c>
      <c r="D237" s="103" t="s">
        <v>402</v>
      </c>
      <c r="E237" s="104">
        <v>10000</v>
      </c>
      <c r="F237" s="77" t="s">
        <v>17</v>
      </c>
      <c r="G237" s="61" t="s">
        <v>403</v>
      </c>
      <c r="H237" s="74" t="s">
        <v>474</v>
      </c>
      <c r="I237" s="77" t="s">
        <v>404</v>
      </c>
      <c r="J237" s="75">
        <f t="shared" si="3"/>
        <v>1.1013215859030836</v>
      </c>
      <c r="K237" s="75">
        <v>9080</v>
      </c>
      <c r="L237" s="75"/>
    </row>
    <row r="238" spans="1:12" x14ac:dyDescent="0.25">
      <c r="A238" s="79">
        <v>43356</v>
      </c>
      <c r="B238" s="74" t="s">
        <v>276</v>
      </c>
      <c r="C238" s="74" t="s">
        <v>405</v>
      </c>
      <c r="D238" s="75" t="s">
        <v>639</v>
      </c>
      <c r="E238" s="78">
        <v>30000</v>
      </c>
      <c r="F238" s="77" t="s">
        <v>12</v>
      </c>
      <c r="G238" s="61" t="s">
        <v>403</v>
      </c>
      <c r="H238" s="74" t="s">
        <v>115</v>
      </c>
      <c r="I238" s="77" t="s">
        <v>404</v>
      </c>
      <c r="J238" s="75">
        <f t="shared" si="3"/>
        <v>3.303964757709251</v>
      </c>
      <c r="K238" s="75">
        <v>9080</v>
      </c>
      <c r="L238" s="75"/>
    </row>
    <row r="239" spans="1:12" x14ac:dyDescent="0.25">
      <c r="A239" s="79">
        <v>43356</v>
      </c>
      <c r="B239" s="61" t="s">
        <v>279</v>
      </c>
      <c r="C239" s="74" t="s">
        <v>401</v>
      </c>
      <c r="D239" s="75" t="s">
        <v>639</v>
      </c>
      <c r="E239" s="78">
        <v>50000</v>
      </c>
      <c r="F239" s="77" t="s">
        <v>12</v>
      </c>
      <c r="G239" s="61" t="s">
        <v>403</v>
      </c>
      <c r="H239" s="74" t="s">
        <v>118</v>
      </c>
      <c r="I239" s="77" t="s">
        <v>404</v>
      </c>
      <c r="J239" s="75">
        <f t="shared" si="3"/>
        <v>5.5066079295154182</v>
      </c>
      <c r="K239" s="75">
        <v>9080</v>
      </c>
      <c r="L239" s="75"/>
    </row>
    <row r="240" spans="1:12" x14ac:dyDescent="0.25">
      <c r="A240" s="118">
        <v>43356</v>
      </c>
      <c r="B240" s="75" t="s">
        <v>742</v>
      </c>
      <c r="C240" s="75" t="s">
        <v>401</v>
      </c>
      <c r="D240" s="116" t="s">
        <v>763</v>
      </c>
      <c r="E240" s="121">
        <v>70000</v>
      </c>
      <c r="F240" s="77" t="s">
        <v>18</v>
      </c>
      <c r="G240" s="61" t="s">
        <v>403</v>
      </c>
      <c r="H240" s="75" t="s">
        <v>108</v>
      </c>
      <c r="I240" s="77" t="s">
        <v>404</v>
      </c>
      <c r="J240" s="75">
        <f t="shared" si="3"/>
        <v>7.7092511013215859</v>
      </c>
      <c r="K240" s="75">
        <v>9080</v>
      </c>
      <c r="L240" s="75"/>
    </row>
    <row r="241" spans="1:12" x14ac:dyDescent="0.25">
      <c r="A241" s="118">
        <v>43356</v>
      </c>
      <c r="B241" s="75" t="s">
        <v>743</v>
      </c>
      <c r="C241" s="75" t="s">
        <v>532</v>
      </c>
      <c r="D241" s="116" t="s">
        <v>763</v>
      </c>
      <c r="E241" s="121">
        <v>100000</v>
      </c>
      <c r="F241" s="77" t="s">
        <v>18</v>
      </c>
      <c r="G241" s="61" t="s">
        <v>403</v>
      </c>
      <c r="H241" s="75" t="s">
        <v>919</v>
      </c>
      <c r="I241" s="77" t="s">
        <v>404</v>
      </c>
      <c r="J241" s="75">
        <f t="shared" si="3"/>
        <v>11.013215859030836</v>
      </c>
      <c r="K241" s="75">
        <v>9080</v>
      </c>
      <c r="L241" s="75"/>
    </row>
    <row r="242" spans="1:12" x14ac:dyDescent="0.25">
      <c r="A242" s="118">
        <v>43356</v>
      </c>
      <c r="B242" s="75" t="s">
        <v>744</v>
      </c>
      <c r="C242" s="75" t="s">
        <v>532</v>
      </c>
      <c r="D242" s="116" t="s">
        <v>763</v>
      </c>
      <c r="E242" s="121">
        <v>100000</v>
      </c>
      <c r="F242" s="77" t="s">
        <v>18</v>
      </c>
      <c r="G242" s="61" t="s">
        <v>403</v>
      </c>
      <c r="H242" s="75" t="s">
        <v>920</v>
      </c>
      <c r="I242" s="77" t="s">
        <v>404</v>
      </c>
      <c r="J242" s="75">
        <f t="shared" si="3"/>
        <v>11.013215859030836</v>
      </c>
      <c r="K242" s="75">
        <v>9080</v>
      </c>
      <c r="L242" s="75"/>
    </row>
    <row r="243" spans="1:12" x14ac:dyDescent="0.25">
      <c r="A243" s="118">
        <v>43356</v>
      </c>
      <c r="B243" s="75" t="s">
        <v>745</v>
      </c>
      <c r="C243" s="75" t="s">
        <v>532</v>
      </c>
      <c r="D243" s="116" t="s">
        <v>763</v>
      </c>
      <c r="E243" s="121">
        <v>100000</v>
      </c>
      <c r="F243" s="77" t="s">
        <v>18</v>
      </c>
      <c r="G243" s="61" t="s">
        <v>403</v>
      </c>
      <c r="H243" s="75" t="s">
        <v>921</v>
      </c>
      <c r="I243" s="77" t="s">
        <v>404</v>
      </c>
      <c r="J243" s="75">
        <f t="shared" si="3"/>
        <v>11.013215859030836</v>
      </c>
      <c r="K243" s="75">
        <v>9080</v>
      </c>
      <c r="L243" s="75"/>
    </row>
    <row r="244" spans="1:12" x14ac:dyDescent="0.25">
      <c r="A244" s="118">
        <v>43356</v>
      </c>
      <c r="B244" s="75" t="s">
        <v>746</v>
      </c>
      <c r="C244" s="75" t="s">
        <v>532</v>
      </c>
      <c r="D244" s="116" t="s">
        <v>763</v>
      </c>
      <c r="E244" s="121">
        <v>100000</v>
      </c>
      <c r="F244" s="77" t="s">
        <v>18</v>
      </c>
      <c r="G244" s="61" t="s">
        <v>403</v>
      </c>
      <c r="H244" s="75" t="s">
        <v>104</v>
      </c>
      <c r="I244" s="77" t="s">
        <v>404</v>
      </c>
      <c r="J244" s="75">
        <f t="shared" si="3"/>
        <v>11.013215859030836</v>
      </c>
      <c r="K244" s="75">
        <v>9080</v>
      </c>
      <c r="L244" s="75"/>
    </row>
    <row r="245" spans="1:12" x14ac:dyDescent="0.25">
      <c r="A245" s="118">
        <v>43356</v>
      </c>
      <c r="B245" s="75" t="s">
        <v>747</v>
      </c>
      <c r="C245" s="75" t="s">
        <v>532</v>
      </c>
      <c r="D245" s="116" t="s">
        <v>763</v>
      </c>
      <c r="E245" s="121">
        <v>100000</v>
      </c>
      <c r="F245" s="77" t="s">
        <v>18</v>
      </c>
      <c r="G245" s="61" t="s">
        <v>403</v>
      </c>
      <c r="H245" s="75" t="s">
        <v>922</v>
      </c>
      <c r="I245" s="77" t="s">
        <v>404</v>
      </c>
      <c r="J245" s="75">
        <f t="shared" si="3"/>
        <v>11.013215859030836</v>
      </c>
      <c r="K245" s="75">
        <v>9080</v>
      </c>
      <c r="L245" s="75"/>
    </row>
    <row r="246" spans="1:12" x14ac:dyDescent="0.25">
      <c r="A246" s="118">
        <v>43356</v>
      </c>
      <c r="B246" s="75" t="s">
        <v>748</v>
      </c>
      <c r="C246" s="75" t="s">
        <v>532</v>
      </c>
      <c r="D246" s="116" t="s">
        <v>763</v>
      </c>
      <c r="E246" s="121">
        <v>100000</v>
      </c>
      <c r="F246" s="77" t="s">
        <v>18</v>
      </c>
      <c r="G246" s="61" t="s">
        <v>403</v>
      </c>
      <c r="H246" s="75" t="s">
        <v>923</v>
      </c>
      <c r="I246" s="77" t="s">
        <v>404</v>
      </c>
      <c r="J246" s="75">
        <f t="shared" si="3"/>
        <v>11.013215859030836</v>
      </c>
      <c r="K246" s="75">
        <v>9080</v>
      </c>
      <c r="L246" s="75"/>
    </row>
    <row r="247" spans="1:12" x14ac:dyDescent="0.25">
      <c r="A247" s="118">
        <v>43356</v>
      </c>
      <c r="B247" s="75" t="s">
        <v>749</v>
      </c>
      <c r="C247" s="75" t="s">
        <v>532</v>
      </c>
      <c r="D247" s="116" t="s">
        <v>763</v>
      </c>
      <c r="E247" s="121">
        <v>100000</v>
      </c>
      <c r="F247" s="77" t="s">
        <v>18</v>
      </c>
      <c r="G247" s="61" t="s">
        <v>403</v>
      </c>
      <c r="H247" s="75" t="s">
        <v>924</v>
      </c>
      <c r="I247" s="77" t="s">
        <v>404</v>
      </c>
      <c r="J247" s="75">
        <f t="shared" si="3"/>
        <v>11.013215859030836</v>
      </c>
      <c r="K247" s="75">
        <v>9080</v>
      </c>
      <c r="L247" s="75"/>
    </row>
    <row r="248" spans="1:12" x14ac:dyDescent="0.25">
      <c r="A248" s="118">
        <v>43356</v>
      </c>
      <c r="B248" s="75" t="s">
        <v>750</v>
      </c>
      <c r="C248" s="75" t="s">
        <v>532</v>
      </c>
      <c r="D248" s="116" t="s">
        <v>763</v>
      </c>
      <c r="E248" s="121">
        <v>100000</v>
      </c>
      <c r="F248" s="77" t="s">
        <v>18</v>
      </c>
      <c r="G248" s="61" t="s">
        <v>403</v>
      </c>
      <c r="H248" s="75" t="s">
        <v>925</v>
      </c>
      <c r="I248" s="77" t="s">
        <v>404</v>
      </c>
      <c r="J248" s="75">
        <f t="shared" si="3"/>
        <v>11.013215859030836</v>
      </c>
      <c r="K248" s="75">
        <v>9080</v>
      </c>
      <c r="L248" s="75"/>
    </row>
    <row r="249" spans="1:12" x14ac:dyDescent="0.25">
      <c r="A249" s="118">
        <v>43356</v>
      </c>
      <c r="B249" s="75" t="s">
        <v>810</v>
      </c>
      <c r="C249" s="75" t="s">
        <v>401</v>
      </c>
      <c r="D249" s="75" t="s">
        <v>473</v>
      </c>
      <c r="E249" s="104">
        <v>17000</v>
      </c>
      <c r="F249" s="77" t="s">
        <v>16</v>
      </c>
      <c r="G249" s="61" t="s">
        <v>403</v>
      </c>
      <c r="H249" s="75" t="s">
        <v>93</v>
      </c>
      <c r="I249" s="77" t="s">
        <v>404</v>
      </c>
      <c r="J249" s="75">
        <f t="shared" si="3"/>
        <v>1.8722466960352422</v>
      </c>
      <c r="K249" s="75">
        <v>9080</v>
      </c>
      <c r="L249" s="75"/>
    </row>
    <row r="250" spans="1:12" x14ac:dyDescent="0.25">
      <c r="A250" s="118">
        <v>43356</v>
      </c>
      <c r="B250" s="75" t="s">
        <v>821</v>
      </c>
      <c r="C250" s="75" t="s">
        <v>401</v>
      </c>
      <c r="D250" s="75" t="s">
        <v>473</v>
      </c>
      <c r="E250" s="104">
        <v>70000</v>
      </c>
      <c r="F250" s="77" t="s">
        <v>16</v>
      </c>
      <c r="G250" s="61" t="s">
        <v>403</v>
      </c>
      <c r="H250" s="75" t="s">
        <v>117</v>
      </c>
      <c r="I250" s="77" t="s">
        <v>404</v>
      </c>
      <c r="J250" s="75">
        <f t="shared" si="3"/>
        <v>7.7092511013215859</v>
      </c>
      <c r="K250" s="75">
        <v>9080</v>
      </c>
      <c r="L250" s="75"/>
    </row>
    <row r="251" spans="1:12" x14ac:dyDescent="0.25">
      <c r="A251" s="79">
        <v>43356</v>
      </c>
      <c r="B251" s="74" t="s">
        <v>272</v>
      </c>
      <c r="C251" s="75" t="s">
        <v>401</v>
      </c>
      <c r="D251" s="75" t="s">
        <v>406</v>
      </c>
      <c r="E251" s="76">
        <v>70000</v>
      </c>
      <c r="F251" s="77" t="s">
        <v>13</v>
      </c>
      <c r="G251" s="61" t="s">
        <v>403</v>
      </c>
      <c r="H251" s="74" t="s">
        <v>109</v>
      </c>
      <c r="I251" s="77" t="s">
        <v>404</v>
      </c>
      <c r="J251" s="75">
        <f t="shared" si="3"/>
        <v>7.7092511013215859</v>
      </c>
      <c r="K251" s="75">
        <v>9080</v>
      </c>
      <c r="L251" s="75"/>
    </row>
    <row r="252" spans="1:12" x14ac:dyDescent="0.25">
      <c r="A252" s="119">
        <v>43356</v>
      </c>
      <c r="B252" s="61" t="s">
        <v>387</v>
      </c>
      <c r="C252" s="75" t="s">
        <v>408</v>
      </c>
      <c r="D252" s="75" t="s">
        <v>639</v>
      </c>
      <c r="E252" s="76">
        <v>462500</v>
      </c>
      <c r="F252" s="77" t="s">
        <v>1101</v>
      </c>
      <c r="G252" s="61" t="s">
        <v>403</v>
      </c>
      <c r="H252" s="74" t="s">
        <v>369</v>
      </c>
      <c r="I252" s="77" t="s">
        <v>404</v>
      </c>
      <c r="J252" s="75">
        <f t="shared" si="3"/>
        <v>50.936123348017624</v>
      </c>
      <c r="K252" s="75">
        <v>9080</v>
      </c>
      <c r="L252" s="75"/>
    </row>
    <row r="253" spans="1:12" x14ac:dyDescent="0.25">
      <c r="A253" s="119">
        <v>43356</v>
      </c>
      <c r="B253" s="61" t="s">
        <v>388</v>
      </c>
      <c r="C253" s="74" t="s">
        <v>1102</v>
      </c>
      <c r="D253" s="103" t="s">
        <v>639</v>
      </c>
      <c r="E253" s="76">
        <v>56500</v>
      </c>
      <c r="F253" s="77" t="s">
        <v>1101</v>
      </c>
      <c r="G253" s="61" t="s">
        <v>403</v>
      </c>
      <c r="H253" s="74" t="s">
        <v>370</v>
      </c>
      <c r="I253" s="77" t="s">
        <v>404</v>
      </c>
      <c r="J253" s="75">
        <f t="shared" si="3"/>
        <v>6.2224669603524232</v>
      </c>
      <c r="K253" s="75">
        <v>9080</v>
      </c>
      <c r="L253" s="75"/>
    </row>
    <row r="254" spans="1:12" x14ac:dyDescent="0.25">
      <c r="A254" s="79">
        <v>43357</v>
      </c>
      <c r="B254" s="74" t="s">
        <v>280</v>
      </c>
      <c r="C254" s="74" t="s">
        <v>401</v>
      </c>
      <c r="D254" s="75" t="s">
        <v>406</v>
      </c>
      <c r="E254" s="78">
        <v>25000</v>
      </c>
      <c r="F254" s="115" t="s">
        <v>19</v>
      </c>
      <c r="G254" s="61" t="s">
        <v>403</v>
      </c>
      <c r="H254" s="74" t="s">
        <v>119</v>
      </c>
      <c r="I254" s="77" t="s">
        <v>404</v>
      </c>
      <c r="J254" s="75">
        <f t="shared" ref="J254:J318" si="4">E254/9080</f>
        <v>2.7533039647577091</v>
      </c>
      <c r="K254" s="75">
        <v>9080</v>
      </c>
      <c r="L254" s="75"/>
    </row>
    <row r="255" spans="1:12" x14ac:dyDescent="0.25">
      <c r="A255" s="118">
        <v>43357</v>
      </c>
      <c r="B255" s="75" t="s">
        <v>647</v>
      </c>
      <c r="C255" s="75" t="s">
        <v>401</v>
      </c>
      <c r="D255" s="75" t="s">
        <v>473</v>
      </c>
      <c r="E255" s="104">
        <v>19000</v>
      </c>
      <c r="F255" s="115" t="s">
        <v>10</v>
      </c>
      <c r="G255" s="61" t="s">
        <v>403</v>
      </c>
      <c r="H255" s="74" t="s">
        <v>111</v>
      </c>
      <c r="I255" s="77" t="s">
        <v>404</v>
      </c>
      <c r="J255" s="75">
        <f t="shared" si="4"/>
        <v>2.0925110132158591</v>
      </c>
      <c r="K255" s="75">
        <v>9080</v>
      </c>
      <c r="L255" s="75"/>
    </row>
    <row r="256" spans="1:12" x14ac:dyDescent="0.25">
      <c r="A256" s="79">
        <v>43357</v>
      </c>
      <c r="B256" s="75" t="s">
        <v>479</v>
      </c>
      <c r="C256" s="77" t="s">
        <v>401</v>
      </c>
      <c r="D256" s="75" t="s">
        <v>473</v>
      </c>
      <c r="E256" s="104">
        <v>27000</v>
      </c>
      <c r="F256" s="77" t="s">
        <v>8</v>
      </c>
      <c r="G256" s="61" t="s">
        <v>403</v>
      </c>
      <c r="H256" s="77" t="s">
        <v>91</v>
      </c>
      <c r="I256" s="77" t="s">
        <v>404</v>
      </c>
      <c r="J256" s="75">
        <f t="shared" si="4"/>
        <v>2.9735682819383258</v>
      </c>
      <c r="K256" s="75">
        <v>9080</v>
      </c>
      <c r="L256" s="75"/>
    </row>
    <row r="257" spans="1:12" x14ac:dyDescent="0.25">
      <c r="A257" s="79">
        <v>43357</v>
      </c>
      <c r="B257" s="74" t="s">
        <v>288</v>
      </c>
      <c r="C257" s="74" t="s">
        <v>480</v>
      </c>
      <c r="D257" s="75" t="s">
        <v>473</v>
      </c>
      <c r="E257" s="76">
        <v>5000</v>
      </c>
      <c r="F257" s="77" t="s">
        <v>8</v>
      </c>
      <c r="G257" s="61" t="s">
        <v>403</v>
      </c>
      <c r="H257" s="74" t="s">
        <v>129</v>
      </c>
      <c r="I257" s="77" t="s">
        <v>404</v>
      </c>
      <c r="J257" s="75">
        <f t="shared" si="4"/>
        <v>0.5506607929515418</v>
      </c>
      <c r="K257" s="75">
        <v>9080</v>
      </c>
      <c r="L257" s="75"/>
    </row>
    <row r="258" spans="1:12" x14ac:dyDescent="0.25">
      <c r="A258" s="118">
        <v>43357</v>
      </c>
      <c r="B258" s="75" t="s">
        <v>902</v>
      </c>
      <c r="C258" s="75" t="s">
        <v>401</v>
      </c>
      <c r="D258" s="75" t="s">
        <v>473</v>
      </c>
      <c r="E258" s="104">
        <v>25000</v>
      </c>
      <c r="F258" s="77" t="s">
        <v>9</v>
      </c>
      <c r="G258" s="61" t="s">
        <v>403</v>
      </c>
      <c r="H258" s="74" t="s">
        <v>101</v>
      </c>
      <c r="I258" s="77" t="s">
        <v>404</v>
      </c>
      <c r="J258" s="75">
        <f t="shared" si="4"/>
        <v>2.7533039647577091</v>
      </c>
      <c r="K258" s="75">
        <v>9080</v>
      </c>
      <c r="L258" s="75"/>
    </row>
    <row r="259" spans="1:12" x14ac:dyDescent="0.25">
      <c r="A259" s="117">
        <v>43357</v>
      </c>
      <c r="B259" s="75" t="s">
        <v>1121</v>
      </c>
      <c r="C259" s="75" t="s">
        <v>401</v>
      </c>
      <c r="D259" s="75" t="s">
        <v>473</v>
      </c>
      <c r="E259" s="104">
        <v>17000</v>
      </c>
      <c r="F259" s="74" t="s">
        <v>11</v>
      </c>
      <c r="G259" s="61" t="s">
        <v>403</v>
      </c>
      <c r="H259" s="74" t="s">
        <v>92</v>
      </c>
      <c r="I259" s="77" t="s">
        <v>404</v>
      </c>
      <c r="J259" s="75">
        <f t="shared" si="4"/>
        <v>1.8722466960352422</v>
      </c>
      <c r="K259" s="75">
        <v>9080</v>
      </c>
      <c r="L259" s="75"/>
    </row>
    <row r="260" spans="1:12" x14ac:dyDescent="0.25">
      <c r="A260" s="118">
        <v>43357</v>
      </c>
      <c r="B260" s="118" t="s">
        <v>647</v>
      </c>
      <c r="C260" s="75" t="s">
        <v>401</v>
      </c>
      <c r="D260" s="103" t="s">
        <v>402</v>
      </c>
      <c r="E260" s="104">
        <v>10000</v>
      </c>
      <c r="F260" s="77" t="s">
        <v>17</v>
      </c>
      <c r="G260" s="61" t="s">
        <v>403</v>
      </c>
      <c r="H260" s="74" t="s">
        <v>121</v>
      </c>
      <c r="I260" s="77" t="s">
        <v>404</v>
      </c>
      <c r="J260" s="75">
        <f t="shared" si="4"/>
        <v>1.1013215859030836</v>
      </c>
      <c r="K260" s="75">
        <v>9080</v>
      </c>
      <c r="L260" s="75"/>
    </row>
    <row r="261" spans="1:12" x14ac:dyDescent="0.25">
      <c r="A261" s="79">
        <v>43357</v>
      </c>
      <c r="B261" s="74" t="s">
        <v>15</v>
      </c>
      <c r="C261" s="74" t="s">
        <v>401</v>
      </c>
      <c r="D261" s="75" t="s">
        <v>639</v>
      </c>
      <c r="E261" s="78">
        <v>70000</v>
      </c>
      <c r="F261" s="77" t="s">
        <v>12</v>
      </c>
      <c r="G261" s="61" t="s">
        <v>403</v>
      </c>
      <c r="H261" s="74" t="s">
        <v>120</v>
      </c>
      <c r="I261" s="77" t="s">
        <v>404</v>
      </c>
      <c r="J261" s="75">
        <f t="shared" si="4"/>
        <v>7.7092511013215859</v>
      </c>
      <c r="K261" s="75">
        <v>9080</v>
      </c>
      <c r="L261" s="75"/>
    </row>
    <row r="262" spans="1:12" x14ac:dyDescent="0.25">
      <c r="A262" s="79">
        <v>43357</v>
      </c>
      <c r="B262" s="61" t="s">
        <v>282</v>
      </c>
      <c r="C262" s="74" t="s">
        <v>401</v>
      </c>
      <c r="D262" s="75" t="s">
        <v>639</v>
      </c>
      <c r="E262" s="76">
        <v>35000</v>
      </c>
      <c r="F262" s="77" t="s">
        <v>12</v>
      </c>
      <c r="G262" s="61" t="s">
        <v>403</v>
      </c>
      <c r="H262" s="74" t="s">
        <v>122</v>
      </c>
      <c r="I262" s="77" t="s">
        <v>404</v>
      </c>
      <c r="J262" s="75">
        <f t="shared" si="4"/>
        <v>3.8546255506607929</v>
      </c>
      <c r="K262" s="75">
        <v>9080</v>
      </c>
      <c r="L262" s="75"/>
    </row>
    <row r="263" spans="1:12" x14ac:dyDescent="0.25">
      <c r="A263" s="79">
        <v>43357</v>
      </c>
      <c r="B263" s="74" t="s">
        <v>283</v>
      </c>
      <c r="C263" s="74" t="s">
        <v>401</v>
      </c>
      <c r="D263" s="75" t="s">
        <v>639</v>
      </c>
      <c r="E263" s="78">
        <v>5000</v>
      </c>
      <c r="F263" s="77" t="s">
        <v>12</v>
      </c>
      <c r="G263" s="61" t="s">
        <v>403</v>
      </c>
      <c r="H263" s="74" t="s">
        <v>123</v>
      </c>
      <c r="I263" s="77" t="s">
        <v>404</v>
      </c>
      <c r="J263" s="75">
        <f t="shared" si="4"/>
        <v>0.5506607929515418</v>
      </c>
      <c r="K263" s="75">
        <v>9080</v>
      </c>
      <c r="L263" s="75"/>
    </row>
    <row r="264" spans="1:12" x14ac:dyDescent="0.25">
      <c r="A264" s="79">
        <v>43357</v>
      </c>
      <c r="B264" s="74" t="s">
        <v>284</v>
      </c>
      <c r="C264" s="74" t="s">
        <v>640</v>
      </c>
      <c r="D264" s="75" t="s">
        <v>639</v>
      </c>
      <c r="E264" s="78">
        <v>1350000</v>
      </c>
      <c r="F264" s="77" t="s">
        <v>12</v>
      </c>
      <c r="G264" s="61" t="s">
        <v>403</v>
      </c>
      <c r="H264" s="74" t="s">
        <v>124</v>
      </c>
      <c r="I264" s="77" t="s">
        <v>404</v>
      </c>
      <c r="J264" s="75">
        <f t="shared" si="4"/>
        <v>148.6784140969163</v>
      </c>
      <c r="K264" s="75">
        <v>9080</v>
      </c>
      <c r="L264" s="75"/>
    </row>
    <row r="265" spans="1:12" x14ac:dyDescent="0.25">
      <c r="A265" s="79">
        <v>43357</v>
      </c>
      <c r="B265" s="74" t="s">
        <v>285</v>
      </c>
      <c r="C265" s="74" t="s">
        <v>480</v>
      </c>
      <c r="D265" s="75" t="s">
        <v>639</v>
      </c>
      <c r="E265" s="78">
        <v>800000</v>
      </c>
      <c r="F265" s="77" t="s">
        <v>12</v>
      </c>
      <c r="G265" s="61" t="s">
        <v>403</v>
      </c>
      <c r="H265" s="74" t="s">
        <v>125</v>
      </c>
      <c r="I265" s="77" t="s">
        <v>404</v>
      </c>
      <c r="J265" s="75">
        <f t="shared" si="4"/>
        <v>88.105726872246692</v>
      </c>
      <c r="K265" s="75">
        <v>9080</v>
      </c>
      <c r="L265" s="75"/>
    </row>
    <row r="266" spans="1:12" x14ac:dyDescent="0.25">
      <c r="A266" s="79">
        <v>43357</v>
      </c>
      <c r="B266" s="74" t="s">
        <v>641</v>
      </c>
      <c r="C266" s="74" t="s">
        <v>640</v>
      </c>
      <c r="D266" s="75" t="s">
        <v>639</v>
      </c>
      <c r="E266" s="78">
        <v>350000</v>
      </c>
      <c r="F266" s="77" t="s">
        <v>12</v>
      </c>
      <c r="G266" s="61" t="s">
        <v>403</v>
      </c>
      <c r="H266" s="74" t="s">
        <v>127</v>
      </c>
      <c r="I266" s="77" t="s">
        <v>404</v>
      </c>
      <c r="J266" s="75">
        <f t="shared" si="4"/>
        <v>38.546255506607928</v>
      </c>
      <c r="K266" s="75">
        <v>9080</v>
      </c>
      <c r="L266" s="75"/>
    </row>
    <row r="267" spans="1:12" x14ac:dyDescent="0.25">
      <c r="A267" s="79">
        <v>43357</v>
      </c>
      <c r="B267" s="74" t="s">
        <v>642</v>
      </c>
      <c r="C267" s="74" t="s">
        <v>401</v>
      </c>
      <c r="D267" s="75" t="s">
        <v>639</v>
      </c>
      <c r="E267" s="78">
        <v>175000</v>
      </c>
      <c r="F267" s="77" t="s">
        <v>12</v>
      </c>
      <c r="G267" s="61" t="s">
        <v>403</v>
      </c>
      <c r="H267" s="74" t="s">
        <v>127</v>
      </c>
      <c r="I267" s="77" t="s">
        <v>404</v>
      </c>
      <c r="J267" s="75">
        <f t="shared" si="4"/>
        <v>19.273127753303964</v>
      </c>
      <c r="K267" s="75">
        <v>9080</v>
      </c>
      <c r="L267" s="75"/>
    </row>
    <row r="268" spans="1:12" x14ac:dyDescent="0.25">
      <c r="A268" s="118">
        <v>43357</v>
      </c>
      <c r="B268" s="75" t="s">
        <v>751</v>
      </c>
      <c r="C268" s="75" t="s">
        <v>401</v>
      </c>
      <c r="D268" s="116" t="s">
        <v>763</v>
      </c>
      <c r="E268" s="121">
        <v>11000</v>
      </c>
      <c r="F268" s="77" t="s">
        <v>18</v>
      </c>
      <c r="G268" s="61" t="s">
        <v>403</v>
      </c>
      <c r="H268" s="75" t="s">
        <v>128</v>
      </c>
      <c r="I268" s="77" t="s">
        <v>404</v>
      </c>
      <c r="J268" s="75">
        <f t="shared" si="4"/>
        <v>1.2114537444933922</v>
      </c>
      <c r="K268" s="75">
        <v>9080</v>
      </c>
      <c r="L268" s="75"/>
    </row>
    <row r="269" spans="1:12" x14ac:dyDescent="0.25">
      <c r="A269" s="118">
        <v>43357</v>
      </c>
      <c r="B269" s="75" t="s">
        <v>810</v>
      </c>
      <c r="C269" s="75" t="s">
        <v>401</v>
      </c>
      <c r="D269" s="75" t="s">
        <v>473</v>
      </c>
      <c r="E269" s="104">
        <v>17000</v>
      </c>
      <c r="F269" s="77" t="s">
        <v>16</v>
      </c>
      <c r="G269" s="61" t="s">
        <v>403</v>
      </c>
      <c r="H269" s="75" t="s">
        <v>93</v>
      </c>
      <c r="I269" s="77" t="s">
        <v>404</v>
      </c>
      <c r="J269" s="75">
        <f t="shared" si="4"/>
        <v>1.8722466960352422</v>
      </c>
      <c r="K269" s="75">
        <v>9080</v>
      </c>
      <c r="L269" s="75"/>
    </row>
    <row r="270" spans="1:12" x14ac:dyDescent="0.25">
      <c r="A270" s="119">
        <v>43357</v>
      </c>
      <c r="B270" s="61" t="s">
        <v>1015</v>
      </c>
      <c r="C270" s="75" t="s">
        <v>408</v>
      </c>
      <c r="D270" s="75" t="s">
        <v>639</v>
      </c>
      <c r="E270" s="76">
        <v>462500</v>
      </c>
      <c r="F270" s="77" t="s">
        <v>1101</v>
      </c>
      <c r="G270" s="61" t="s">
        <v>403</v>
      </c>
      <c r="H270" s="74" t="s">
        <v>371</v>
      </c>
      <c r="I270" s="77" t="s">
        <v>404</v>
      </c>
      <c r="J270" s="75">
        <f t="shared" si="4"/>
        <v>50.936123348017624</v>
      </c>
      <c r="K270" s="75">
        <v>9080</v>
      </c>
      <c r="L270" s="75"/>
    </row>
    <row r="271" spans="1:12" x14ac:dyDescent="0.25">
      <c r="A271" s="119">
        <v>43357</v>
      </c>
      <c r="B271" s="61" t="s">
        <v>1013</v>
      </c>
      <c r="C271" s="74" t="s">
        <v>1102</v>
      </c>
      <c r="D271" s="103" t="s">
        <v>639</v>
      </c>
      <c r="E271" s="76">
        <v>56500</v>
      </c>
      <c r="F271" s="77" t="s">
        <v>1101</v>
      </c>
      <c r="G271" s="61" t="s">
        <v>403</v>
      </c>
      <c r="H271" s="74" t="s">
        <v>372</v>
      </c>
      <c r="I271" s="77" t="s">
        <v>404</v>
      </c>
      <c r="J271" s="75">
        <f t="shared" si="4"/>
        <v>6.2224669603524232</v>
      </c>
      <c r="K271" s="75">
        <v>9080</v>
      </c>
      <c r="L271" s="75"/>
    </row>
    <row r="272" spans="1:12" x14ac:dyDescent="0.25">
      <c r="A272" s="118">
        <v>43358</v>
      </c>
      <c r="B272" s="75" t="s">
        <v>752</v>
      </c>
      <c r="C272" s="75" t="s">
        <v>532</v>
      </c>
      <c r="D272" s="116" t="s">
        <v>763</v>
      </c>
      <c r="E272" s="121">
        <v>210000</v>
      </c>
      <c r="F272" s="77" t="s">
        <v>18</v>
      </c>
      <c r="G272" s="61" t="s">
        <v>403</v>
      </c>
      <c r="H272" s="75" t="s">
        <v>126</v>
      </c>
      <c r="I272" s="77" t="s">
        <v>404</v>
      </c>
      <c r="J272" s="75">
        <f t="shared" si="4"/>
        <v>23.127753303964759</v>
      </c>
      <c r="K272" s="75">
        <v>9080</v>
      </c>
      <c r="L272" s="75"/>
    </row>
    <row r="273" spans="1:12" x14ac:dyDescent="0.25">
      <c r="A273" s="79">
        <v>43360</v>
      </c>
      <c r="B273" s="74" t="s">
        <v>290</v>
      </c>
      <c r="C273" s="74" t="s">
        <v>409</v>
      </c>
      <c r="D273" s="75" t="s">
        <v>406</v>
      </c>
      <c r="E273" s="76">
        <v>3220000</v>
      </c>
      <c r="F273" s="115" t="s">
        <v>19</v>
      </c>
      <c r="G273" s="61" t="s">
        <v>403</v>
      </c>
      <c r="H273" s="74" t="s">
        <v>131</v>
      </c>
      <c r="I273" s="77" t="s">
        <v>404</v>
      </c>
      <c r="J273" s="75">
        <f t="shared" si="4"/>
        <v>354.62555066079295</v>
      </c>
      <c r="K273" s="75">
        <v>9080</v>
      </c>
      <c r="L273" s="75"/>
    </row>
    <row r="274" spans="1:12" x14ac:dyDescent="0.25">
      <c r="A274" s="118">
        <v>43360</v>
      </c>
      <c r="B274" s="75" t="s">
        <v>647</v>
      </c>
      <c r="C274" s="75" t="s">
        <v>401</v>
      </c>
      <c r="D274" s="75" t="s">
        <v>473</v>
      </c>
      <c r="E274" s="104">
        <v>19000</v>
      </c>
      <c r="F274" s="115" t="s">
        <v>10</v>
      </c>
      <c r="G274" s="61" t="s">
        <v>403</v>
      </c>
      <c r="H274" s="74" t="s">
        <v>141</v>
      </c>
      <c r="I274" s="77" t="s">
        <v>404</v>
      </c>
      <c r="J274" s="75">
        <f t="shared" si="4"/>
        <v>2.0925110132158591</v>
      </c>
      <c r="K274" s="75">
        <v>9080</v>
      </c>
      <c r="L274" s="75"/>
    </row>
    <row r="275" spans="1:12" x14ac:dyDescent="0.25">
      <c r="A275" s="79">
        <v>43360</v>
      </c>
      <c r="B275" s="74" t="s">
        <v>292</v>
      </c>
      <c r="C275" s="74" t="s">
        <v>480</v>
      </c>
      <c r="D275" s="75" t="s">
        <v>473</v>
      </c>
      <c r="E275" s="76">
        <v>10000</v>
      </c>
      <c r="F275" s="77" t="s">
        <v>8</v>
      </c>
      <c r="G275" s="61" t="s">
        <v>403</v>
      </c>
      <c r="H275" s="74" t="s">
        <v>133</v>
      </c>
      <c r="I275" s="77" t="s">
        <v>404</v>
      </c>
      <c r="J275" s="75">
        <f t="shared" si="4"/>
        <v>1.1013215859030836</v>
      </c>
      <c r="K275" s="75">
        <v>9080</v>
      </c>
      <c r="L275" s="75"/>
    </row>
    <row r="276" spans="1:12" x14ac:dyDescent="0.25">
      <c r="A276" s="79">
        <v>43360</v>
      </c>
      <c r="B276" s="75" t="s">
        <v>479</v>
      </c>
      <c r="C276" s="77" t="s">
        <v>401</v>
      </c>
      <c r="D276" s="75" t="s">
        <v>473</v>
      </c>
      <c r="E276" s="104">
        <v>27000</v>
      </c>
      <c r="F276" s="77" t="s">
        <v>8</v>
      </c>
      <c r="G276" s="61" t="s">
        <v>403</v>
      </c>
      <c r="H276" s="77" t="s">
        <v>91</v>
      </c>
      <c r="I276" s="77"/>
      <c r="J276" s="75">
        <f t="shared" si="4"/>
        <v>2.9735682819383258</v>
      </c>
      <c r="K276" s="75">
        <v>9080</v>
      </c>
      <c r="L276" s="75"/>
    </row>
    <row r="277" spans="1:12" x14ac:dyDescent="0.25">
      <c r="A277" s="79">
        <v>43360</v>
      </c>
      <c r="B277" s="74" t="s">
        <v>293</v>
      </c>
      <c r="C277" s="75" t="s">
        <v>401</v>
      </c>
      <c r="D277" s="75" t="s">
        <v>473</v>
      </c>
      <c r="E277" s="78">
        <v>50000</v>
      </c>
      <c r="F277" s="77" t="s">
        <v>8</v>
      </c>
      <c r="G277" s="61" t="s">
        <v>403</v>
      </c>
      <c r="H277" s="74" t="s">
        <v>136</v>
      </c>
      <c r="I277" s="77" t="s">
        <v>404</v>
      </c>
      <c r="J277" s="75">
        <f t="shared" si="4"/>
        <v>5.5066079295154182</v>
      </c>
      <c r="K277" s="75">
        <v>9080</v>
      </c>
      <c r="L277" s="75"/>
    </row>
    <row r="278" spans="1:12" x14ac:dyDescent="0.25">
      <c r="A278" s="117">
        <v>43360</v>
      </c>
      <c r="B278" s="75" t="s">
        <v>1121</v>
      </c>
      <c r="C278" s="75" t="s">
        <v>401</v>
      </c>
      <c r="D278" s="75" t="s">
        <v>473</v>
      </c>
      <c r="E278" s="104">
        <v>17000</v>
      </c>
      <c r="F278" s="74" t="s">
        <v>11</v>
      </c>
      <c r="G278" s="61" t="s">
        <v>403</v>
      </c>
      <c r="H278" s="74" t="s">
        <v>140</v>
      </c>
      <c r="I278" s="77" t="s">
        <v>404</v>
      </c>
      <c r="J278" s="75">
        <f t="shared" si="4"/>
        <v>1.8722466960352422</v>
      </c>
      <c r="K278" s="75">
        <v>9080</v>
      </c>
      <c r="L278" s="75"/>
    </row>
    <row r="279" spans="1:12" x14ac:dyDescent="0.25">
      <c r="A279" s="118">
        <v>43360</v>
      </c>
      <c r="B279" s="118" t="s">
        <v>647</v>
      </c>
      <c r="C279" s="75" t="s">
        <v>401</v>
      </c>
      <c r="D279" s="103" t="s">
        <v>402</v>
      </c>
      <c r="E279" s="104">
        <v>10000</v>
      </c>
      <c r="F279" s="77" t="s">
        <v>17</v>
      </c>
      <c r="G279" s="61" t="s">
        <v>403</v>
      </c>
      <c r="H279" s="74" t="s">
        <v>121</v>
      </c>
      <c r="I279" s="77" t="s">
        <v>404</v>
      </c>
      <c r="J279" s="75">
        <f t="shared" si="4"/>
        <v>1.1013215859030836</v>
      </c>
      <c r="K279" s="75">
        <v>9080</v>
      </c>
      <c r="L279" s="75"/>
    </row>
    <row r="280" spans="1:12" x14ac:dyDescent="0.25">
      <c r="A280" s="79">
        <v>43360</v>
      </c>
      <c r="B280" s="74" t="s">
        <v>260</v>
      </c>
      <c r="C280" s="74" t="s">
        <v>401</v>
      </c>
      <c r="D280" s="75" t="s">
        <v>639</v>
      </c>
      <c r="E280" s="78">
        <v>175000</v>
      </c>
      <c r="F280" s="77" t="s">
        <v>12</v>
      </c>
      <c r="G280" s="61" t="s">
        <v>403</v>
      </c>
      <c r="H280" s="74" t="s">
        <v>139</v>
      </c>
      <c r="I280" s="77" t="s">
        <v>404</v>
      </c>
      <c r="J280" s="75">
        <f t="shared" si="4"/>
        <v>19.273127753303964</v>
      </c>
      <c r="K280" s="75">
        <v>9080</v>
      </c>
      <c r="L280" s="75"/>
    </row>
    <row r="281" spans="1:12" x14ac:dyDescent="0.25">
      <c r="A281" s="118">
        <v>43360</v>
      </c>
      <c r="B281" s="75" t="s">
        <v>751</v>
      </c>
      <c r="C281" s="75" t="s">
        <v>401</v>
      </c>
      <c r="D281" s="116" t="s">
        <v>763</v>
      </c>
      <c r="E281" s="121">
        <v>11000</v>
      </c>
      <c r="F281" s="77" t="s">
        <v>18</v>
      </c>
      <c r="G281" s="61" t="s">
        <v>403</v>
      </c>
      <c r="H281" s="75" t="s">
        <v>128</v>
      </c>
      <c r="I281" s="77" t="s">
        <v>404</v>
      </c>
      <c r="J281" s="75">
        <f t="shared" si="4"/>
        <v>1.2114537444933922</v>
      </c>
      <c r="K281" s="75">
        <v>9080</v>
      </c>
      <c r="L281" s="75"/>
    </row>
    <row r="282" spans="1:12" x14ac:dyDescent="0.25">
      <c r="A282" s="118">
        <v>43360</v>
      </c>
      <c r="B282" s="75" t="s">
        <v>951</v>
      </c>
      <c r="C282" s="75" t="s">
        <v>401</v>
      </c>
      <c r="D282" s="75" t="s">
        <v>473</v>
      </c>
      <c r="E282" s="104">
        <v>10000</v>
      </c>
      <c r="F282" s="77" t="s">
        <v>16</v>
      </c>
      <c r="G282" s="61" t="s">
        <v>403</v>
      </c>
      <c r="H282" s="75" t="s">
        <v>130</v>
      </c>
      <c r="I282" s="77" t="s">
        <v>404</v>
      </c>
      <c r="J282" s="75">
        <f t="shared" si="4"/>
        <v>1.1013215859030836</v>
      </c>
      <c r="K282" s="75">
        <v>9080</v>
      </c>
      <c r="L282" s="75"/>
    </row>
    <row r="283" spans="1:12" x14ac:dyDescent="0.25">
      <c r="A283" s="118">
        <v>43360</v>
      </c>
      <c r="B283" s="75" t="s">
        <v>952</v>
      </c>
      <c r="C283" s="75" t="s">
        <v>401</v>
      </c>
      <c r="D283" s="75" t="s">
        <v>473</v>
      </c>
      <c r="E283" s="104">
        <v>70000</v>
      </c>
      <c r="F283" s="77" t="s">
        <v>16</v>
      </c>
      <c r="G283" s="61" t="s">
        <v>403</v>
      </c>
      <c r="H283" s="75" t="s">
        <v>132</v>
      </c>
      <c r="I283" s="77" t="s">
        <v>404</v>
      </c>
      <c r="J283" s="75">
        <f t="shared" si="4"/>
        <v>7.7092511013215859</v>
      </c>
      <c r="K283" s="75">
        <v>9080</v>
      </c>
      <c r="L283" s="75"/>
    </row>
    <row r="284" spans="1:12" x14ac:dyDescent="0.25">
      <c r="A284" s="118">
        <v>43360</v>
      </c>
      <c r="B284" s="75" t="s">
        <v>810</v>
      </c>
      <c r="C284" s="75" t="s">
        <v>401</v>
      </c>
      <c r="D284" s="75" t="s">
        <v>473</v>
      </c>
      <c r="E284" s="104">
        <v>17000</v>
      </c>
      <c r="F284" s="77" t="s">
        <v>16</v>
      </c>
      <c r="G284" s="61" t="s">
        <v>403</v>
      </c>
      <c r="H284" s="75" t="s">
        <v>137</v>
      </c>
      <c r="I284" s="77" t="s">
        <v>404</v>
      </c>
      <c r="J284" s="75">
        <f t="shared" si="4"/>
        <v>1.8722466960352422</v>
      </c>
      <c r="K284" s="75">
        <v>9080</v>
      </c>
      <c r="L284" s="75"/>
    </row>
    <row r="285" spans="1:12" x14ac:dyDescent="0.25">
      <c r="A285" s="79">
        <v>43360</v>
      </c>
      <c r="B285" s="74" t="s">
        <v>272</v>
      </c>
      <c r="C285" s="75" t="s">
        <v>401</v>
      </c>
      <c r="D285" s="75" t="s">
        <v>406</v>
      </c>
      <c r="E285" s="76">
        <v>70000</v>
      </c>
      <c r="F285" s="77" t="s">
        <v>13</v>
      </c>
      <c r="G285" s="61" t="s">
        <v>403</v>
      </c>
      <c r="H285" s="74" t="s">
        <v>134</v>
      </c>
      <c r="I285" s="77" t="s">
        <v>404</v>
      </c>
      <c r="J285" s="75">
        <f t="shared" si="4"/>
        <v>7.7092511013215859</v>
      </c>
      <c r="K285" s="75">
        <v>9080</v>
      </c>
      <c r="L285" s="75"/>
    </row>
    <row r="286" spans="1:12" x14ac:dyDescent="0.25">
      <c r="A286" s="79">
        <v>43360</v>
      </c>
      <c r="B286" s="74" t="s">
        <v>707</v>
      </c>
      <c r="C286" s="75" t="s">
        <v>401</v>
      </c>
      <c r="D286" s="75" t="s">
        <v>406</v>
      </c>
      <c r="E286" s="78">
        <v>400000</v>
      </c>
      <c r="F286" s="77" t="s">
        <v>13</v>
      </c>
      <c r="G286" s="61" t="s">
        <v>403</v>
      </c>
      <c r="H286" s="74" t="s">
        <v>142</v>
      </c>
      <c r="I286" s="77" t="s">
        <v>404</v>
      </c>
      <c r="J286" s="75">
        <f t="shared" si="4"/>
        <v>44.052863436123346</v>
      </c>
      <c r="K286" s="75">
        <v>9080</v>
      </c>
      <c r="L286" s="75"/>
    </row>
    <row r="287" spans="1:12" x14ac:dyDescent="0.25">
      <c r="A287" s="119">
        <v>43360</v>
      </c>
      <c r="B287" s="61" t="s">
        <v>441</v>
      </c>
      <c r="C287" s="74" t="s">
        <v>1102</v>
      </c>
      <c r="D287" s="103" t="s">
        <v>639</v>
      </c>
      <c r="E287" s="104">
        <v>1700684</v>
      </c>
      <c r="F287" s="74" t="s">
        <v>1115</v>
      </c>
      <c r="G287" s="61" t="s">
        <v>403</v>
      </c>
      <c r="H287" s="74" t="s">
        <v>386</v>
      </c>
      <c r="I287" s="77" t="s">
        <v>404</v>
      </c>
      <c r="J287" s="120">
        <f t="shared" si="4"/>
        <v>187.3</v>
      </c>
      <c r="K287" s="75">
        <v>9080</v>
      </c>
      <c r="L287" s="75"/>
    </row>
    <row r="288" spans="1:12" x14ac:dyDescent="0.25">
      <c r="A288" s="118">
        <v>43361</v>
      </c>
      <c r="B288" s="75" t="s">
        <v>647</v>
      </c>
      <c r="C288" s="75" t="s">
        <v>401</v>
      </c>
      <c r="D288" s="75" t="s">
        <v>473</v>
      </c>
      <c r="E288" s="104">
        <v>19000</v>
      </c>
      <c r="F288" s="115" t="s">
        <v>10</v>
      </c>
      <c r="G288" s="61" t="s">
        <v>403</v>
      </c>
      <c r="H288" s="74" t="s">
        <v>141</v>
      </c>
      <c r="I288" s="77" t="s">
        <v>404</v>
      </c>
      <c r="J288" s="75">
        <f t="shared" si="4"/>
        <v>2.0925110132158591</v>
      </c>
      <c r="K288" s="75">
        <v>9080</v>
      </c>
      <c r="L288" s="75"/>
    </row>
    <row r="289" spans="1:12" x14ac:dyDescent="0.25">
      <c r="A289" s="118">
        <v>43361</v>
      </c>
      <c r="B289" s="75" t="s">
        <v>713</v>
      </c>
      <c r="C289" s="75" t="s">
        <v>648</v>
      </c>
      <c r="D289" s="75" t="s">
        <v>473</v>
      </c>
      <c r="E289" s="104">
        <v>10000</v>
      </c>
      <c r="F289" s="77" t="s">
        <v>8</v>
      </c>
      <c r="G289" s="61" t="s">
        <v>403</v>
      </c>
      <c r="H289" s="74" t="s">
        <v>765</v>
      </c>
      <c r="I289" s="77" t="s">
        <v>404</v>
      </c>
      <c r="J289" s="75">
        <f t="shared" si="4"/>
        <v>1.1013215859030836</v>
      </c>
      <c r="K289" s="75">
        <v>9080</v>
      </c>
      <c r="L289" s="75"/>
    </row>
    <row r="290" spans="1:12" x14ac:dyDescent="0.25">
      <c r="A290" s="118">
        <v>43361</v>
      </c>
      <c r="B290" s="75" t="s">
        <v>718</v>
      </c>
      <c r="C290" s="75" t="s">
        <v>401</v>
      </c>
      <c r="D290" s="75" t="s">
        <v>473</v>
      </c>
      <c r="E290" s="104">
        <v>70000</v>
      </c>
      <c r="F290" s="77" t="s">
        <v>8</v>
      </c>
      <c r="G290" s="61" t="s">
        <v>403</v>
      </c>
      <c r="H290" s="74" t="s">
        <v>725</v>
      </c>
      <c r="I290" s="77" t="s">
        <v>404</v>
      </c>
      <c r="J290" s="75">
        <f t="shared" si="4"/>
        <v>7.7092511013215859</v>
      </c>
      <c r="K290" s="75">
        <v>9080</v>
      </c>
      <c r="L290" s="75"/>
    </row>
    <row r="291" spans="1:12" x14ac:dyDescent="0.25">
      <c r="A291" s="118">
        <v>43361</v>
      </c>
      <c r="B291" s="75" t="s">
        <v>475</v>
      </c>
      <c r="C291" s="75" t="s">
        <v>407</v>
      </c>
      <c r="D291" s="75" t="s">
        <v>473</v>
      </c>
      <c r="E291" s="104">
        <v>80000</v>
      </c>
      <c r="F291" s="77" t="s">
        <v>8</v>
      </c>
      <c r="G291" s="61" t="s">
        <v>403</v>
      </c>
      <c r="H291" s="74" t="s">
        <v>766</v>
      </c>
      <c r="I291" s="77" t="s">
        <v>404</v>
      </c>
      <c r="J291" s="75">
        <f t="shared" si="4"/>
        <v>8.8105726872246688</v>
      </c>
      <c r="K291" s="75">
        <v>9080</v>
      </c>
      <c r="L291" s="75"/>
    </row>
    <row r="292" spans="1:12" x14ac:dyDescent="0.25">
      <c r="A292" s="118">
        <v>43361</v>
      </c>
      <c r="B292" s="75" t="s">
        <v>714</v>
      </c>
      <c r="C292" s="75" t="s">
        <v>480</v>
      </c>
      <c r="D292" s="75" t="s">
        <v>473</v>
      </c>
      <c r="E292" s="104">
        <v>20000</v>
      </c>
      <c r="F292" s="77" t="s">
        <v>8</v>
      </c>
      <c r="G292" s="61" t="s">
        <v>403</v>
      </c>
      <c r="H292" s="74" t="s">
        <v>767</v>
      </c>
      <c r="I292" s="77" t="s">
        <v>404</v>
      </c>
      <c r="J292" s="75">
        <f t="shared" si="4"/>
        <v>2.2026431718061672</v>
      </c>
      <c r="K292" s="75">
        <v>9080</v>
      </c>
      <c r="L292" s="75"/>
    </row>
    <row r="293" spans="1:12" x14ac:dyDescent="0.25">
      <c r="A293" s="118">
        <v>43361</v>
      </c>
      <c r="B293" s="75" t="s">
        <v>715</v>
      </c>
      <c r="C293" s="75" t="s">
        <v>401</v>
      </c>
      <c r="D293" s="75" t="s">
        <v>473</v>
      </c>
      <c r="E293" s="104">
        <v>5000</v>
      </c>
      <c r="F293" s="77" t="s">
        <v>8</v>
      </c>
      <c r="G293" s="61" t="s">
        <v>403</v>
      </c>
      <c r="H293" s="74" t="s">
        <v>768</v>
      </c>
      <c r="I293" s="77" t="s">
        <v>404</v>
      </c>
      <c r="J293" s="75">
        <f t="shared" si="4"/>
        <v>0.5506607929515418</v>
      </c>
      <c r="K293" s="75">
        <v>9080</v>
      </c>
      <c r="L293" s="75"/>
    </row>
    <row r="294" spans="1:12" x14ac:dyDescent="0.25">
      <c r="A294" s="118">
        <v>43361</v>
      </c>
      <c r="B294" s="75" t="s">
        <v>716</v>
      </c>
      <c r="C294" s="77" t="s">
        <v>401</v>
      </c>
      <c r="D294" s="75" t="s">
        <v>473</v>
      </c>
      <c r="E294" s="104">
        <v>700000</v>
      </c>
      <c r="F294" s="77" t="s">
        <v>8</v>
      </c>
      <c r="G294" s="61" t="s">
        <v>403</v>
      </c>
      <c r="H294" s="74" t="s">
        <v>769</v>
      </c>
      <c r="I294" s="77" t="s">
        <v>404</v>
      </c>
      <c r="J294" s="75">
        <f t="shared" si="4"/>
        <v>77.092511013215855</v>
      </c>
      <c r="K294" s="75">
        <v>9080</v>
      </c>
      <c r="L294" s="75"/>
    </row>
    <row r="295" spans="1:12" x14ac:dyDescent="0.25">
      <c r="A295" s="118">
        <v>43361</v>
      </c>
      <c r="B295" s="75" t="s">
        <v>731</v>
      </c>
      <c r="C295" s="75" t="s">
        <v>481</v>
      </c>
      <c r="D295" s="75" t="s">
        <v>473</v>
      </c>
      <c r="E295" s="104">
        <v>200000</v>
      </c>
      <c r="F295" s="77" t="s">
        <v>8</v>
      </c>
      <c r="G295" s="61" t="s">
        <v>403</v>
      </c>
      <c r="H295" s="74" t="s">
        <v>770</v>
      </c>
      <c r="I295" s="77" t="s">
        <v>404</v>
      </c>
      <c r="J295" s="75">
        <f t="shared" si="4"/>
        <v>22.026431718061673</v>
      </c>
      <c r="K295" s="75">
        <v>9080</v>
      </c>
      <c r="L295" s="75"/>
    </row>
    <row r="296" spans="1:12" x14ac:dyDescent="0.25">
      <c r="A296" s="118">
        <v>43361</v>
      </c>
      <c r="B296" s="75" t="s">
        <v>732</v>
      </c>
      <c r="C296" s="75" t="s">
        <v>481</v>
      </c>
      <c r="D296" s="75" t="s">
        <v>473</v>
      </c>
      <c r="E296" s="104">
        <v>200000</v>
      </c>
      <c r="F296" s="77" t="s">
        <v>8</v>
      </c>
      <c r="G296" s="61" t="s">
        <v>403</v>
      </c>
      <c r="H296" s="74" t="s">
        <v>771</v>
      </c>
      <c r="I296" s="77" t="s">
        <v>404</v>
      </c>
      <c r="J296" s="75">
        <f t="shared" si="4"/>
        <v>22.026431718061673</v>
      </c>
      <c r="K296" s="75">
        <v>9080</v>
      </c>
      <c r="L296" s="75"/>
    </row>
    <row r="297" spans="1:12" x14ac:dyDescent="0.25">
      <c r="A297" s="118">
        <v>43361</v>
      </c>
      <c r="B297" s="75" t="s">
        <v>733</v>
      </c>
      <c r="C297" s="75" t="s">
        <v>481</v>
      </c>
      <c r="D297" s="75" t="s">
        <v>473</v>
      </c>
      <c r="E297" s="104">
        <v>300000</v>
      </c>
      <c r="F297" s="77" t="s">
        <v>8</v>
      </c>
      <c r="G297" s="61" t="s">
        <v>403</v>
      </c>
      <c r="H297" s="74" t="s">
        <v>772</v>
      </c>
      <c r="I297" s="77" t="s">
        <v>404</v>
      </c>
      <c r="J297" s="75">
        <f t="shared" si="4"/>
        <v>33.039647577092509</v>
      </c>
      <c r="K297" s="75">
        <v>9080</v>
      </c>
      <c r="L297" s="75"/>
    </row>
    <row r="298" spans="1:12" x14ac:dyDescent="0.25">
      <c r="A298" s="118">
        <v>43361</v>
      </c>
      <c r="B298" s="75" t="s">
        <v>717</v>
      </c>
      <c r="C298" s="75" t="s">
        <v>481</v>
      </c>
      <c r="D298" s="75" t="s">
        <v>473</v>
      </c>
      <c r="E298" s="104">
        <v>100000</v>
      </c>
      <c r="F298" s="77" t="s">
        <v>8</v>
      </c>
      <c r="G298" s="61" t="s">
        <v>403</v>
      </c>
      <c r="H298" s="74" t="s">
        <v>773</v>
      </c>
      <c r="I298" s="77" t="s">
        <v>404</v>
      </c>
      <c r="J298" s="75">
        <f t="shared" si="4"/>
        <v>11.013215859030836</v>
      </c>
      <c r="K298" s="75">
        <v>9080</v>
      </c>
      <c r="L298" s="75"/>
    </row>
    <row r="299" spans="1:12" x14ac:dyDescent="0.25">
      <c r="A299" s="118">
        <v>43361</v>
      </c>
      <c r="B299" s="75" t="s">
        <v>726</v>
      </c>
      <c r="C299" s="75" t="s">
        <v>407</v>
      </c>
      <c r="D299" s="75" t="s">
        <v>473</v>
      </c>
      <c r="E299" s="104">
        <v>250000</v>
      </c>
      <c r="F299" s="77" t="s">
        <v>8</v>
      </c>
      <c r="G299" s="61" t="s">
        <v>403</v>
      </c>
      <c r="H299" s="74" t="s">
        <v>730</v>
      </c>
      <c r="I299" s="77" t="s">
        <v>404</v>
      </c>
      <c r="J299" s="75">
        <f t="shared" si="4"/>
        <v>27.533039647577091</v>
      </c>
      <c r="K299" s="75">
        <v>9080</v>
      </c>
      <c r="L299" s="75"/>
    </row>
    <row r="300" spans="1:12" x14ac:dyDescent="0.25">
      <c r="A300" s="118">
        <v>43361</v>
      </c>
      <c r="B300" s="75" t="s">
        <v>904</v>
      </c>
      <c r="C300" s="75" t="s">
        <v>401</v>
      </c>
      <c r="D300" s="75" t="s">
        <v>473</v>
      </c>
      <c r="E300" s="104">
        <v>25000</v>
      </c>
      <c r="F300" s="77" t="s">
        <v>9</v>
      </c>
      <c r="G300" s="61" t="s">
        <v>403</v>
      </c>
      <c r="H300" s="74" t="s">
        <v>144</v>
      </c>
      <c r="I300" s="77" t="s">
        <v>404</v>
      </c>
      <c r="J300" s="75">
        <f t="shared" si="4"/>
        <v>2.7533039647577091</v>
      </c>
      <c r="K300" s="75">
        <v>9080</v>
      </c>
      <c r="L300" s="75"/>
    </row>
    <row r="301" spans="1:12" x14ac:dyDescent="0.25">
      <c r="A301" s="117">
        <v>43361</v>
      </c>
      <c r="B301" s="75" t="s">
        <v>1121</v>
      </c>
      <c r="C301" s="75" t="s">
        <v>401</v>
      </c>
      <c r="D301" s="75" t="s">
        <v>473</v>
      </c>
      <c r="E301" s="104">
        <v>17000</v>
      </c>
      <c r="F301" s="74" t="s">
        <v>11</v>
      </c>
      <c r="G301" s="61" t="s">
        <v>403</v>
      </c>
      <c r="H301" s="74" t="s">
        <v>140</v>
      </c>
      <c r="I301" s="77" t="s">
        <v>404</v>
      </c>
      <c r="J301" s="75">
        <f t="shared" si="4"/>
        <v>1.8722466960352422</v>
      </c>
      <c r="K301" s="75">
        <v>9080</v>
      </c>
      <c r="L301" s="75"/>
    </row>
    <row r="302" spans="1:12" x14ac:dyDescent="0.25">
      <c r="A302" s="118">
        <v>43361</v>
      </c>
      <c r="B302" s="118" t="s">
        <v>647</v>
      </c>
      <c r="C302" s="75" t="s">
        <v>401</v>
      </c>
      <c r="D302" s="103" t="s">
        <v>402</v>
      </c>
      <c r="E302" s="104">
        <v>10000</v>
      </c>
      <c r="F302" s="77" t="s">
        <v>17</v>
      </c>
      <c r="G302" s="61" t="s">
        <v>403</v>
      </c>
      <c r="H302" s="74" t="s">
        <v>121</v>
      </c>
      <c r="I302" s="77" t="s">
        <v>404</v>
      </c>
      <c r="J302" s="75">
        <f t="shared" si="4"/>
        <v>1.1013215859030836</v>
      </c>
      <c r="K302" s="75">
        <v>9080</v>
      </c>
      <c r="L302" s="75"/>
    </row>
    <row r="303" spans="1:12" x14ac:dyDescent="0.25">
      <c r="A303" s="118">
        <v>43361</v>
      </c>
      <c r="B303" s="75" t="s">
        <v>751</v>
      </c>
      <c r="C303" s="75" t="s">
        <v>401</v>
      </c>
      <c r="D303" s="116" t="s">
        <v>763</v>
      </c>
      <c r="E303" s="121">
        <v>11000</v>
      </c>
      <c r="F303" s="77" t="s">
        <v>18</v>
      </c>
      <c r="G303" s="61" t="s">
        <v>403</v>
      </c>
      <c r="H303" s="75" t="s">
        <v>128</v>
      </c>
      <c r="I303" s="77" t="s">
        <v>404</v>
      </c>
      <c r="J303" s="75">
        <f t="shared" si="4"/>
        <v>1.2114537444933922</v>
      </c>
      <c r="K303" s="75">
        <v>9080</v>
      </c>
      <c r="L303" s="75"/>
    </row>
    <row r="304" spans="1:12" x14ac:dyDescent="0.25">
      <c r="A304" s="118">
        <v>43361</v>
      </c>
      <c r="B304" s="75" t="s">
        <v>753</v>
      </c>
      <c r="C304" s="75" t="s">
        <v>401</v>
      </c>
      <c r="D304" s="116" t="s">
        <v>763</v>
      </c>
      <c r="E304" s="121">
        <v>50000</v>
      </c>
      <c r="F304" s="77" t="s">
        <v>18</v>
      </c>
      <c r="G304" s="61" t="s">
        <v>403</v>
      </c>
      <c r="H304" s="74" t="s">
        <v>145</v>
      </c>
      <c r="I304" s="77" t="s">
        <v>404</v>
      </c>
      <c r="J304" s="75">
        <f t="shared" si="4"/>
        <v>5.5066079295154182</v>
      </c>
      <c r="K304" s="75">
        <v>9080</v>
      </c>
      <c r="L304" s="75"/>
    </row>
    <row r="305" spans="1:12" x14ac:dyDescent="0.25">
      <c r="A305" s="118">
        <v>43361</v>
      </c>
      <c r="B305" s="75" t="s">
        <v>810</v>
      </c>
      <c r="C305" s="75" t="s">
        <v>401</v>
      </c>
      <c r="D305" s="75" t="s">
        <v>473</v>
      </c>
      <c r="E305" s="104">
        <v>17000</v>
      </c>
      <c r="F305" s="77" t="s">
        <v>16</v>
      </c>
      <c r="G305" s="61" t="s">
        <v>403</v>
      </c>
      <c r="H305" s="75" t="s">
        <v>137</v>
      </c>
      <c r="I305" s="77" t="s">
        <v>404</v>
      </c>
      <c r="J305" s="75">
        <f t="shared" si="4"/>
        <v>1.8722466960352422</v>
      </c>
      <c r="K305" s="75">
        <v>9080</v>
      </c>
      <c r="L305" s="75"/>
    </row>
    <row r="306" spans="1:12" x14ac:dyDescent="0.25">
      <c r="A306" s="79">
        <v>43361</v>
      </c>
      <c r="B306" s="74" t="s">
        <v>297</v>
      </c>
      <c r="C306" s="75" t="s">
        <v>401</v>
      </c>
      <c r="D306" s="75" t="s">
        <v>406</v>
      </c>
      <c r="E306" s="78">
        <v>70000</v>
      </c>
      <c r="F306" s="77" t="s">
        <v>13</v>
      </c>
      <c r="G306" s="61" t="s">
        <v>403</v>
      </c>
      <c r="H306" s="74" t="s">
        <v>149</v>
      </c>
      <c r="I306" s="77" t="s">
        <v>404</v>
      </c>
      <c r="J306" s="75">
        <f t="shared" si="4"/>
        <v>7.7092511013215859</v>
      </c>
      <c r="K306" s="75">
        <v>9080</v>
      </c>
      <c r="L306" s="75"/>
    </row>
    <row r="307" spans="1:12" x14ac:dyDescent="0.25">
      <c r="A307" s="118">
        <v>43362</v>
      </c>
      <c r="B307" s="75" t="s">
        <v>647</v>
      </c>
      <c r="C307" s="75" t="s">
        <v>401</v>
      </c>
      <c r="D307" s="75" t="s">
        <v>473</v>
      </c>
      <c r="E307" s="104">
        <v>19000</v>
      </c>
      <c r="F307" s="115" t="s">
        <v>10</v>
      </c>
      <c r="G307" s="61" t="s">
        <v>403</v>
      </c>
      <c r="H307" s="74" t="s">
        <v>141</v>
      </c>
      <c r="I307" s="77" t="s">
        <v>404</v>
      </c>
      <c r="J307" s="75">
        <f t="shared" si="4"/>
        <v>2.0925110132158591</v>
      </c>
      <c r="K307" s="75">
        <v>9080</v>
      </c>
      <c r="L307" s="75"/>
    </row>
    <row r="308" spans="1:12" x14ac:dyDescent="0.25">
      <c r="A308" s="118">
        <v>43362</v>
      </c>
      <c r="B308" s="75" t="s">
        <v>727</v>
      </c>
      <c r="C308" s="75" t="s">
        <v>640</v>
      </c>
      <c r="D308" s="75" t="s">
        <v>639</v>
      </c>
      <c r="E308" s="104">
        <v>65000</v>
      </c>
      <c r="F308" s="77" t="s">
        <v>8</v>
      </c>
      <c r="G308" s="61" t="s">
        <v>403</v>
      </c>
      <c r="H308" s="74" t="s">
        <v>774</v>
      </c>
      <c r="I308" s="77" t="s">
        <v>404</v>
      </c>
      <c r="J308" s="75">
        <f t="shared" si="4"/>
        <v>7.1585903083700444</v>
      </c>
      <c r="K308" s="75">
        <v>9080</v>
      </c>
      <c r="L308" s="75"/>
    </row>
    <row r="309" spans="1:12" x14ac:dyDescent="0.25">
      <c r="A309" s="118">
        <v>43362</v>
      </c>
      <c r="B309" s="75" t="s">
        <v>719</v>
      </c>
      <c r="C309" s="75" t="s">
        <v>480</v>
      </c>
      <c r="D309" s="75" t="s">
        <v>473</v>
      </c>
      <c r="E309" s="104">
        <v>10000</v>
      </c>
      <c r="F309" s="77" t="s">
        <v>8</v>
      </c>
      <c r="G309" s="61" t="s">
        <v>403</v>
      </c>
      <c r="H309" s="74" t="s">
        <v>775</v>
      </c>
      <c r="I309" s="77" t="s">
        <v>404</v>
      </c>
      <c r="J309" s="75">
        <f t="shared" si="4"/>
        <v>1.1013215859030836</v>
      </c>
      <c r="K309" s="75">
        <v>9080</v>
      </c>
      <c r="L309" s="75"/>
    </row>
    <row r="310" spans="1:12" x14ac:dyDescent="0.25">
      <c r="A310" s="118">
        <v>43362</v>
      </c>
      <c r="B310" s="75" t="s">
        <v>720</v>
      </c>
      <c r="C310" s="77" t="s">
        <v>401</v>
      </c>
      <c r="D310" s="75" t="s">
        <v>473</v>
      </c>
      <c r="E310" s="104">
        <v>10000</v>
      </c>
      <c r="F310" s="77" t="s">
        <v>8</v>
      </c>
      <c r="G310" s="61" t="s">
        <v>403</v>
      </c>
      <c r="H310" s="74" t="s">
        <v>776</v>
      </c>
      <c r="I310" s="77" t="s">
        <v>404</v>
      </c>
      <c r="J310" s="75">
        <f t="shared" si="4"/>
        <v>1.1013215859030836</v>
      </c>
      <c r="K310" s="75">
        <v>9080</v>
      </c>
      <c r="L310" s="75"/>
    </row>
    <row r="311" spans="1:12" x14ac:dyDescent="0.25">
      <c r="A311" s="118">
        <v>43362</v>
      </c>
      <c r="B311" s="75" t="s">
        <v>721</v>
      </c>
      <c r="C311" s="75" t="s">
        <v>401</v>
      </c>
      <c r="D311" s="75" t="s">
        <v>473</v>
      </c>
      <c r="E311" s="104">
        <v>10000</v>
      </c>
      <c r="F311" s="77" t="s">
        <v>8</v>
      </c>
      <c r="G311" s="61" t="s">
        <v>403</v>
      </c>
      <c r="H311" s="74" t="s">
        <v>777</v>
      </c>
      <c r="I311" s="77" t="s">
        <v>404</v>
      </c>
      <c r="J311" s="75">
        <f t="shared" si="4"/>
        <v>1.1013215859030836</v>
      </c>
      <c r="K311" s="75">
        <v>9080</v>
      </c>
      <c r="L311" s="75"/>
    </row>
    <row r="312" spans="1:12" x14ac:dyDescent="0.25">
      <c r="A312" s="118">
        <v>43362</v>
      </c>
      <c r="B312" s="75" t="s">
        <v>475</v>
      </c>
      <c r="C312" s="75" t="s">
        <v>407</v>
      </c>
      <c r="D312" s="75" t="s">
        <v>473</v>
      </c>
      <c r="E312" s="104">
        <v>80000</v>
      </c>
      <c r="F312" s="77" t="s">
        <v>8</v>
      </c>
      <c r="G312" s="61" t="s">
        <v>403</v>
      </c>
      <c r="H312" s="74" t="s">
        <v>778</v>
      </c>
      <c r="I312" s="77" t="s">
        <v>404</v>
      </c>
      <c r="J312" s="75">
        <f t="shared" si="4"/>
        <v>8.8105726872246688</v>
      </c>
      <c r="K312" s="75">
        <v>9080</v>
      </c>
      <c r="L312" s="75"/>
    </row>
    <row r="313" spans="1:12" x14ac:dyDescent="0.25">
      <c r="A313" s="118">
        <v>43362</v>
      </c>
      <c r="B313" s="75" t="s">
        <v>728</v>
      </c>
      <c r="C313" s="75" t="s">
        <v>640</v>
      </c>
      <c r="D313" s="75" t="s">
        <v>473</v>
      </c>
      <c r="E313" s="104">
        <v>130000</v>
      </c>
      <c r="F313" s="77" t="s">
        <v>8</v>
      </c>
      <c r="G313" s="61" t="s">
        <v>403</v>
      </c>
      <c r="H313" s="74" t="s">
        <v>764</v>
      </c>
      <c r="I313" s="77" t="s">
        <v>404</v>
      </c>
      <c r="J313" s="75">
        <f t="shared" si="4"/>
        <v>14.317180616740089</v>
      </c>
      <c r="K313" s="75">
        <v>9080</v>
      </c>
      <c r="L313" s="75"/>
    </row>
    <row r="314" spans="1:12" x14ac:dyDescent="0.25">
      <c r="A314" s="118">
        <v>43362</v>
      </c>
      <c r="B314" s="75" t="s">
        <v>726</v>
      </c>
      <c r="C314" s="75" t="s">
        <v>407</v>
      </c>
      <c r="D314" s="75" t="s">
        <v>473</v>
      </c>
      <c r="E314" s="104">
        <v>250000</v>
      </c>
      <c r="F314" s="77" t="s">
        <v>8</v>
      </c>
      <c r="G314" s="61" t="s">
        <v>403</v>
      </c>
      <c r="H314" s="74" t="s">
        <v>730</v>
      </c>
      <c r="I314" s="77" t="s">
        <v>404</v>
      </c>
      <c r="J314" s="75">
        <f t="shared" si="4"/>
        <v>27.533039647577091</v>
      </c>
      <c r="K314" s="75">
        <v>9080</v>
      </c>
      <c r="L314" s="75"/>
    </row>
    <row r="315" spans="1:12" x14ac:dyDescent="0.25">
      <c r="A315" s="118">
        <v>43362</v>
      </c>
      <c r="B315" s="75" t="s">
        <v>902</v>
      </c>
      <c r="C315" s="75" t="s">
        <v>401</v>
      </c>
      <c r="D315" s="75" t="s">
        <v>473</v>
      </c>
      <c r="E315" s="104">
        <v>25000</v>
      </c>
      <c r="F315" s="77" t="s">
        <v>9</v>
      </c>
      <c r="G315" s="61" t="s">
        <v>403</v>
      </c>
      <c r="H315" s="74" t="s">
        <v>144</v>
      </c>
      <c r="I315" s="77" t="s">
        <v>404</v>
      </c>
      <c r="J315" s="75">
        <f t="shared" si="4"/>
        <v>2.7533039647577091</v>
      </c>
      <c r="K315" s="75">
        <v>9080</v>
      </c>
      <c r="L315" s="75"/>
    </row>
    <row r="316" spans="1:12" x14ac:dyDescent="0.25">
      <c r="A316" s="117">
        <v>43362</v>
      </c>
      <c r="B316" s="75" t="s">
        <v>1119</v>
      </c>
      <c r="C316" s="75" t="s">
        <v>480</v>
      </c>
      <c r="D316" s="75" t="s">
        <v>473</v>
      </c>
      <c r="E316" s="104">
        <v>10000</v>
      </c>
      <c r="F316" s="77" t="s">
        <v>9</v>
      </c>
      <c r="G316" s="61" t="s">
        <v>403</v>
      </c>
      <c r="H316" s="74" t="s">
        <v>153</v>
      </c>
      <c r="I316" s="77" t="s">
        <v>404</v>
      </c>
      <c r="J316" s="75">
        <f t="shared" si="4"/>
        <v>1.1013215859030836</v>
      </c>
      <c r="K316" s="75">
        <v>9080</v>
      </c>
      <c r="L316" s="75"/>
    </row>
    <row r="317" spans="1:12" x14ac:dyDescent="0.25">
      <c r="A317" s="118">
        <v>43362</v>
      </c>
      <c r="B317" s="118" t="s">
        <v>647</v>
      </c>
      <c r="C317" s="75" t="s">
        <v>401</v>
      </c>
      <c r="D317" s="103" t="s">
        <v>402</v>
      </c>
      <c r="E317" s="104">
        <v>10000</v>
      </c>
      <c r="F317" s="77" t="s">
        <v>17</v>
      </c>
      <c r="G317" s="61" t="s">
        <v>403</v>
      </c>
      <c r="H317" s="74" t="s">
        <v>121</v>
      </c>
      <c r="I317" s="77" t="s">
        <v>404</v>
      </c>
      <c r="J317" s="75">
        <f t="shared" si="4"/>
        <v>1.1013215859030836</v>
      </c>
      <c r="K317" s="75">
        <v>9080</v>
      </c>
      <c r="L317" s="75"/>
    </row>
    <row r="318" spans="1:12" x14ac:dyDescent="0.25">
      <c r="A318" s="79">
        <v>43362</v>
      </c>
      <c r="B318" s="74" t="s">
        <v>301</v>
      </c>
      <c r="C318" s="74" t="s">
        <v>401</v>
      </c>
      <c r="D318" s="75" t="s">
        <v>639</v>
      </c>
      <c r="E318" s="78">
        <v>70000</v>
      </c>
      <c r="F318" s="77" t="s">
        <v>12</v>
      </c>
      <c r="G318" s="61" t="s">
        <v>403</v>
      </c>
      <c r="H318" s="74" t="s">
        <v>150</v>
      </c>
      <c r="I318" s="77" t="s">
        <v>404</v>
      </c>
      <c r="J318" s="75">
        <f t="shared" si="4"/>
        <v>7.7092511013215859</v>
      </c>
      <c r="K318" s="75">
        <v>9080</v>
      </c>
      <c r="L318" s="75"/>
    </row>
    <row r="319" spans="1:12" x14ac:dyDescent="0.25">
      <c r="A319" s="79">
        <v>43362</v>
      </c>
      <c r="B319" s="74" t="s">
        <v>424</v>
      </c>
      <c r="C319" s="74" t="s">
        <v>401</v>
      </c>
      <c r="D319" s="75" t="s">
        <v>639</v>
      </c>
      <c r="E319" s="78">
        <v>50000</v>
      </c>
      <c r="F319" s="77" t="s">
        <v>12</v>
      </c>
      <c r="G319" s="61" t="s">
        <v>403</v>
      </c>
      <c r="H319" s="74" t="s">
        <v>151</v>
      </c>
      <c r="I319" s="77" t="s">
        <v>404</v>
      </c>
      <c r="J319" s="75">
        <f t="shared" ref="J319:J382" si="5">E319/9080</f>
        <v>5.5066079295154182</v>
      </c>
      <c r="K319" s="75">
        <v>9080</v>
      </c>
      <c r="L319" s="75"/>
    </row>
    <row r="320" spans="1:12" x14ac:dyDescent="0.25">
      <c r="A320" s="79">
        <v>43362</v>
      </c>
      <c r="B320" s="74" t="s">
        <v>936</v>
      </c>
      <c r="C320" s="75" t="s">
        <v>408</v>
      </c>
      <c r="D320" s="75" t="s">
        <v>643</v>
      </c>
      <c r="E320" s="78">
        <v>521300</v>
      </c>
      <c r="F320" s="77" t="s">
        <v>12</v>
      </c>
      <c r="G320" s="61" t="s">
        <v>403</v>
      </c>
      <c r="H320" s="74" t="s">
        <v>152</v>
      </c>
      <c r="I320" s="77" t="s">
        <v>404</v>
      </c>
      <c r="J320" s="75">
        <f t="shared" si="5"/>
        <v>57.41189427312775</v>
      </c>
      <c r="K320" s="75">
        <v>9080</v>
      </c>
      <c r="L320" s="75"/>
    </row>
    <row r="321" spans="1:12" x14ac:dyDescent="0.25">
      <c r="A321" s="79">
        <v>43362</v>
      </c>
      <c r="B321" s="74" t="s">
        <v>426</v>
      </c>
      <c r="C321" s="74" t="s">
        <v>638</v>
      </c>
      <c r="D321" s="75" t="s">
        <v>639</v>
      </c>
      <c r="E321" s="78">
        <v>55000</v>
      </c>
      <c r="F321" s="77" t="s">
        <v>12</v>
      </c>
      <c r="G321" s="61" t="s">
        <v>403</v>
      </c>
      <c r="H321" s="74" t="s">
        <v>156</v>
      </c>
      <c r="I321" s="77" t="s">
        <v>404</v>
      </c>
      <c r="J321" s="75">
        <f t="shared" si="5"/>
        <v>6.0572687224669606</v>
      </c>
      <c r="K321" s="75">
        <v>9080</v>
      </c>
      <c r="L321" s="75"/>
    </row>
    <row r="322" spans="1:12" x14ac:dyDescent="0.25">
      <c r="A322" s="118">
        <v>43362</v>
      </c>
      <c r="B322" s="75" t="s">
        <v>754</v>
      </c>
      <c r="C322" s="75" t="s">
        <v>401</v>
      </c>
      <c r="D322" s="116" t="s">
        <v>763</v>
      </c>
      <c r="E322" s="121">
        <v>70000</v>
      </c>
      <c r="F322" s="77" t="s">
        <v>18</v>
      </c>
      <c r="G322" s="61" t="s">
        <v>403</v>
      </c>
      <c r="H322" s="74" t="s">
        <v>146</v>
      </c>
      <c r="I322" s="77" t="s">
        <v>404</v>
      </c>
      <c r="J322" s="75">
        <f t="shared" si="5"/>
        <v>7.7092511013215859</v>
      </c>
      <c r="K322" s="75">
        <v>9080</v>
      </c>
      <c r="L322" s="75"/>
    </row>
    <row r="323" spans="1:12" x14ac:dyDescent="0.25">
      <c r="A323" s="118">
        <v>43362</v>
      </c>
      <c r="B323" s="75" t="s">
        <v>755</v>
      </c>
      <c r="C323" s="75" t="s">
        <v>532</v>
      </c>
      <c r="D323" s="116" t="s">
        <v>763</v>
      </c>
      <c r="E323" s="121">
        <v>100000</v>
      </c>
      <c r="F323" s="77" t="s">
        <v>18</v>
      </c>
      <c r="G323" s="61" t="s">
        <v>403</v>
      </c>
      <c r="H323" s="75" t="s">
        <v>926</v>
      </c>
      <c r="I323" s="77" t="s">
        <v>404</v>
      </c>
      <c r="J323" s="75">
        <f t="shared" si="5"/>
        <v>11.013215859030836</v>
      </c>
      <c r="K323" s="75">
        <v>9080</v>
      </c>
      <c r="L323" s="75"/>
    </row>
    <row r="324" spans="1:12" x14ac:dyDescent="0.25">
      <c r="A324" s="118">
        <v>43362</v>
      </c>
      <c r="B324" s="75" t="s">
        <v>756</v>
      </c>
      <c r="C324" s="75" t="s">
        <v>532</v>
      </c>
      <c r="D324" s="116" t="s">
        <v>763</v>
      </c>
      <c r="E324" s="121">
        <v>100000</v>
      </c>
      <c r="F324" s="77" t="s">
        <v>18</v>
      </c>
      <c r="G324" s="61" t="s">
        <v>403</v>
      </c>
      <c r="H324" s="75" t="s">
        <v>928</v>
      </c>
      <c r="I324" s="77" t="s">
        <v>404</v>
      </c>
      <c r="J324" s="75">
        <f t="shared" si="5"/>
        <v>11.013215859030836</v>
      </c>
      <c r="K324" s="75">
        <v>9080</v>
      </c>
      <c r="L324" s="75"/>
    </row>
    <row r="325" spans="1:12" x14ac:dyDescent="0.25">
      <c r="A325" s="118">
        <v>43362</v>
      </c>
      <c r="B325" s="75" t="s">
        <v>757</v>
      </c>
      <c r="C325" s="75" t="s">
        <v>532</v>
      </c>
      <c r="D325" s="116" t="s">
        <v>763</v>
      </c>
      <c r="E325" s="121">
        <v>100000</v>
      </c>
      <c r="F325" s="77" t="s">
        <v>18</v>
      </c>
      <c r="G325" s="61" t="s">
        <v>403</v>
      </c>
      <c r="H325" s="75" t="s">
        <v>927</v>
      </c>
      <c r="I325" s="77" t="s">
        <v>404</v>
      </c>
      <c r="J325" s="75">
        <f t="shared" si="5"/>
        <v>11.013215859030836</v>
      </c>
      <c r="K325" s="75">
        <v>9080</v>
      </c>
      <c r="L325" s="75"/>
    </row>
    <row r="326" spans="1:12" x14ac:dyDescent="0.25">
      <c r="A326" s="118">
        <v>43362</v>
      </c>
      <c r="B326" s="75" t="s">
        <v>758</v>
      </c>
      <c r="C326" s="75" t="s">
        <v>532</v>
      </c>
      <c r="D326" s="116" t="s">
        <v>763</v>
      </c>
      <c r="E326" s="121">
        <v>100000</v>
      </c>
      <c r="F326" s="77" t="s">
        <v>18</v>
      </c>
      <c r="G326" s="61" t="s">
        <v>403</v>
      </c>
      <c r="H326" s="75" t="s">
        <v>929</v>
      </c>
      <c r="I326" s="77" t="s">
        <v>404</v>
      </c>
      <c r="J326" s="75">
        <f t="shared" si="5"/>
        <v>11.013215859030836</v>
      </c>
      <c r="K326" s="75">
        <v>9080</v>
      </c>
      <c r="L326" s="75"/>
    </row>
    <row r="327" spans="1:12" x14ac:dyDescent="0.25">
      <c r="A327" s="118">
        <v>43362</v>
      </c>
      <c r="B327" s="75" t="s">
        <v>759</v>
      </c>
      <c r="C327" s="75" t="s">
        <v>532</v>
      </c>
      <c r="D327" s="116" t="s">
        <v>763</v>
      </c>
      <c r="E327" s="121">
        <v>100000</v>
      </c>
      <c r="F327" s="77" t="s">
        <v>18</v>
      </c>
      <c r="G327" s="61" t="s">
        <v>403</v>
      </c>
      <c r="H327" s="75" t="s">
        <v>930</v>
      </c>
      <c r="I327" s="77" t="s">
        <v>404</v>
      </c>
      <c r="J327" s="75">
        <f t="shared" si="5"/>
        <v>11.013215859030836</v>
      </c>
      <c r="K327" s="75">
        <v>9080</v>
      </c>
      <c r="L327" s="75"/>
    </row>
    <row r="328" spans="1:12" x14ac:dyDescent="0.25">
      <c r="A328" s="118">
        <v>43362</v>
      </c>
      <c r="B328" s="75" t="s">
        <v>760</v>
      </c>
      <c r="C328" s="75" t="s">
        <v>532</v>
      </c>
      <c r="D328" s="116" t="s">
        <v>763</v>
      </c>
      <c r="E328" s="121">
        <v>100000</v>
      </c>
      <c r="F328" s="77" t="s">
        <v>18</v>
      </c>
      <c r="G328" s="61" t="s">
        <v>403</v>
      </c>
      <c r="H328" s="75" t="s">
        <v>931</v>
      </c>
      <c r="I328" s="77" t="s">
        <v>404</v>
      </c>
      <c r="J328" s="75">
        <f t="shared" si="5"/>
        <v>11.013215859030836</v>
      </c>
      <c r="K328" s="75">
        <v>9080</v>
      </c>
      <c r="L328" s="75"/>
    </row>
    <row r="329" spans="1:12" x14ac:dyDescent="0.25">
      <c r="A329" s="118">
        <v>43362</v>
      </c>
      <c r="B329" s="75" t="s">
        <v>761</v>
      </c>
      <c r="C329" s="75" t="s">
        <v>532</v>
      </c>
      <c r="D329" s="116" t="s">
        <v>763</v>
      </c>
      <c r="E329" s="121">
        <v>100000</v>
      </c>
      <c r="F329" s="77" t="s">
        <v>18</v>
      </c>
      <c r="G329" s="61" t="s">
        <v>403</v>
      </c>
      <c r="H329" s="75" t="s">
        <v>932</v>
      </c>
      <c r="I329" s="77" t="s">
        <v>404</v>
      </c>
      <c r="J329" s="75">
        <f t="shared" si="5"/>
        <v>11.013215859030836</v>
      </c>
      <c r="K329" s="75">
        <v>9080</v>
      </c>
      <c r="L329" s="75"/>
    </row>
    <row r="330" spans="1:12" x14ac:dyDescent="0.25">
      <c r="A330" s="118">
        <v>43362</v>
      </c>
      <c r="B330" s="75" t="s">
        <v>822</v>
      </c>
      <c r="C330" s="75" t="s">
        <v>407</v>
      </c>
      <c r="D330" s="75" t="s">
        <v>800</v>
      </c>
      <c r="E330" s="104">
        <v>160000</v>
      </c>
      <c r="F330" s="77" t="s">
        <v>16</v>
      </c>
      <c r="G330" s="61" t="s">
        <v>403</v>
      </c>
      <c r="H330" s="75" t="s">
        <v>955</v>
      </c>
      <c r="I330" s="77" t="s">
        <v>404</v>
      </c>
      <c r="J330" s="75">
        <f t="shared" si="5"/>
        <v>17.621145374449338</v>
      </c>
      <c r="K330" s="75">
        <v>9080</v>
      </c>
      <c r="L330" s="75"/>
    </row>
    <row r="331" spans="1:12" x14ac:dyDescent="0.25">
      <c r="A331" s="118">
        <v>43362</v>
      </c>
      <c r="B331" s="75" t="s">
        <v>824</v>
      </c>
      <c r="C331" s="75" t="s">
        <v>407</v>
      </c>
      <c r="D331" s="75" t="s">
        <v>800</v>
      </c>
      <c r="E331" s="104">
        <v>160000</v>
      </c>
      <c r="F331" s="77" t="s">
        <v>16</v>
      </c>
      <c r="G331" s="61" t="s">
        <v>403</v>
      </c>
      <c r="H331" s="75" t="s">
        <v>956</v>
      </c>
      <c r="I331" s="77" t="s">
        <v>404</v>
      </c>
      <c r="J331" s="75">
        <f t="shared" si="5"/>
        <v>17.621145374449338</v>
      </c>
      <c r="K331" s="75">
        <v>9080</v>
      </c>
      <c r="L331" s="75"/>
    </row>
    <row r="332" spans="1:12" x14ac:dyDescent="0.25">
      <c r="A332" s="118">
        <v>43362</v>
      </c>
      <c r="B332" s="75" t="s">
        <v>825</v>
      </c>
      <c r="C332" s="75" t="s">
        <v>407</v>
      </c>
      <c r="D332" s="75" t="s">
        <v>800</v>
      </c>
      <c r="E332" s="104">
        <v>160000</v>
      </c>
      <c r="F332" s="77" t="s">
        <v>16</v>
      </c>
      <c r="G332" s="61" t="s">
        <v>403</v>
      </c>
      <c r="H332" s="75" t="s">
        <v>957</v>
      </c>
      <c r="I332" s="77" t="s">
        <v>404</v>
      </c>
      <c r="J332" s="75">
        <f t="shared" si="5"/>
        <v>17.621145374449338</v>
      </c>
      <c r="K332" s="75">
        <v>9080</v>
      </c>
      <c r="L332" s="75"/>
    </row>
    <row r="333" spans="1:12" x14ac:dyDescent="0.25">
      <c r="A333" s="118">
        <v>43362</v>
      </c>
      <c r="B333" s="75" t="s">
        <v>826</v>
      </c>
      <c r="C333" s="75" t="s">
        <v>407</v>
      </c>
      <c r="D333" s="75" t="s">
        <v>800</v>
      </c>
      <c r="E333" s="104">
        <v>160000</v>
      </c>
      <c r="F333" s="77" t="s">
        <v>16</v>
      </c>
      <c r="G333" s="61" t="s">
        <v>403</v>
      </c>
      <c r="H333" s="75" t="s">
        <v>958</v>
      </c>
      <c r="I333" s="77" t="s">
        <v>404</v>
      </c>
      <c r="J333" s="75">
        <f t="shared" si="5"/>
        <v>17.621145374449338</v>
      </c>
      <c r="K333" s="75">
        <v>9080</v>
      </c>
      <c r="L333" s="75"/>
    </row>
    <row r="334" spans="1:12" x14ac:dyDescent="0.25">
      <c r="A334" s="118">
        <v>43362</v>
      </c>
      <c r="B334" s="75" t="s">
        <v>960</v>
      </c>
      <c r="C334" s="75" t="s">
        <v>401</v>
      </c>
      <c r="D334" s="75" t="s">
        <v>800</v>
      </c>
      <c r="E334" s="104">
        <v>350000</v>
      </c>
      <c r="F334" s="77" t="s">
        <v>16</v>
      </c>
      <c r="G334" s="61" t="s">
        <v>403</v>
      </c>
      <c r="H334" s="75" t="s">
        <v>959</v>
      </c>
      <c r="I334" s="77" t="s">
        <v>404</v>
      </c>
      <c r="J334" s="75">
        <f t="shared" si="5"/>
        <v>38.546255506607928</v>
      </c>
      <c r="K334" s="75">
        <v>9080</v>
      </c>
      <c r="L334" s="75"/>
    </row>
    <row r="335" spans="1:12" x14ac:dyDescent="0.25">
      <c r="A335" s="118">
        <v>43362</v>
      </c>
      <c r="B335" s="75" t="s">
        <v>961</v>
      </c>
      <c r="C335" s="75" t="s">
        <v>407</v>
      </c>
      <c r="D335" s="75" t="s">
        <v>800</v>
      </c>
      <c r="E335" s="104">
        <v>750000</v>
      </c>
      <c r="F335" s="77" t="s">
        <v>16</v>
      </c>
      <c r="G335" s="61" t="s">
        <v>403</v>
      </c>
      <c r="H335" s="75" t="s">
        <v>962</v>
      </c>
      <c r="I335" s="77" t="s">
        <v>404</v>
      </c>
      <c r="J335" s="75">
        <f t="shared" si="5"/>
        <v>82.59911894273128</v>
      </c>
      <c r="K335" s="75">
        <v>9080</v>
      </c>
      <c r="L335" s="75"/>
    </row>
    <row r="336" spans="1:12" x14ac:dyDescent="0.25">
      <c r="A336" s="118">
        <v>43362</v>
      </c>
      <c r="B336" s="75" t="s">
        <v>963</v>
      </c>
      <c r="C336" s="75" t="s">
        <v>407</v>
      </c>
      <c r="D336" s="75" t="s">
        <v>800</v>
      </c>
      <c r="E336" s="104">
        <v>300000</v>
      </c>
      <c r="F336" s="77" t="s">
        <v>16</v>
      </c>
      <c r="G336" s="61" t="s">
        <v>403</v>
      </c>
      <c r="H336" s="75" t="s">
        <v>964</v>
      </c>
      <c r="I336" s="77" t="s">
        <v>404</v>
      </c>
      <c r="J336" s="75">
        <f t="shared" si="5"/>
        <v>33.039647577092509</v>
      </c>
      <c r="K336" s="75">
        <v>9080</v>
      </c>
      <c r="L336" s="75"/>
    </row>
    <row r="337" spans="1:12" x14ac:dyDescent="0.25">
      <c r="A337" s="118">
        <v>43362</v>
      </c>
      <c r="B337" s="75" t="s">
        <v>967</v>
      </c>
      <c r="C337" s="75" t="s">
        <v>640</v>
      </c>
      <c r="D337" s="75" t="s">
        <v>639</v>
      </c>
      <c r="E337" s="104">
        <v>390000</v>
      </c>
      <c r="F337" s="77" t="s">
        <v>16</v>
      </c>
      <c r="G337" s="61" t="s">
        <v>403</v>
      </c>
      <c r="H337" s="75" t="s">
        <v>965</v>
      </c>
      <c r="I337" s="77" t="s">
        <v>404</v>
      </c>
      <c r="J337" s="75">
        <f t="shared" si="5"/>
        <v>42.951541850220266</v>
      </c>
      <c r="K337" s="75">
        <v>9080</v>
      </c>
      <c r="L337" s="75"/>
    </row>
    <row r="338" spans="1:12" x14ac:dyDescent="0.25">
      <c r="A338" s="118">
        <v>43362</v>
      </c>
      <c r="B338" s="75" t="s">
        <v>827</v>
      </c>
      <c r="C338" s="75" t="s">
        <v>401</v>
      </c>
      <c r="D338" s="75" t="s">
        <v>800</v>
      </c>
      <c r="E338" s="104">
        <v>300000</v>
      </c>
      <c r="F338" s="77" t="s">
        <v>16</v>
      </c>
      <c r="G338" s="61" t="s">
        <v>403</v>
      </c>
      <c r="H338" s="75" t="s">
        <v>966</v>
      </c>
      <c r="I338" s="77" t="s">
        <v>404</v>
      </c>
      <c r="J338" s="75">
        <f t="shared" si="5"/>
        <v>33.039647577092509</v>
      </c>
      <c r="K338" s="75">
        <v>9080</v>
      </c>
      <c r="L338" s="75"/>
    </row>
    <row r="339" spans="1:12" x14ac:dyDescent="0.25">
      <c r="A339" s="79">
        <v>43363</v>
      </c>
      <c r="B339" s="74" t="s">
        <v>447</v>
      </c>
      <c r="C339" s="75" t="s">
        <v>407</v>
      </c>
      <c r="D339" s="75" t="s">
        <v>406</v>
      </c>
      <c r="E339" s="76">
        <v>840000</v>
      </c>
      <c r="F339" s="115" t="s">
        <v>19</v>
      </c>
      <c r="G339" s="61" t="s">
        <v>403</v>
      </c>
      <c r="H339" s="74" t="s">
        <v>157</v>
      </c>
      <c r="I339" s="77" t="s">
        <v>404</v>
      </c>
      <c r="J339" s="75">
        <f t="shared" si="5"/>
        <v>92.511013215859037</v>
      </c>
      <c r="K339" s="75">
        <v>9080</v>
      </c>
      <c r="L339" s="75"/>
    </row>
    <row r="340" spans="1:12" x14ac:dyDescent="0.25">
      <c r="A340" s="79">
        <v>43363</v>
      </c>
      <c r="B340" s="74" t="s">
        <v>431</v>
      </c>
      <c r="C340" s="75" t="s">
        <v>401</v>
      </c>
      <c r="D340" s="75" t="s">
        <v>402</v>
      </c>
      <c r="E340" s="76">
        <v>50000</v>
      </c>
      <c r="F340" s="115" t="s">
        <v>14</v>
      </c>
      <c r="G340" s="61" t="s">
        <v>403</v>
      </c>
      <c r="H340" s="74" t="s">
        <v>158</v>
      </c>
      <c r="I340" s="77" t="s">
        <v>404</v>
      </c>
      <c r="J340" s="75">
        <f t="shared" si="5"/>
        <v>5.5066079295154182</v>
      </c>
      <c r="K340" s="75">
        <v>9080</v>
      </c>
      <c r="L340" s="75"/>
    </row>
    <row r="341" spans="1:12" x14ac:dyDescent="0.25">
      <c r="A341" s="118">
        <v>43363</v>
      </c>
      <c r="B341" s="75" t="s">
        <v>653</v>
      </c>
      <c r="C341" s="75" t="s">
        <v>401</v>
      </c>
      <c r="D341" s="75" t="s">
        <v>473</v>
      </c>
      <c r="E341" s="104">
        <v>15000</v>
      </c>
      <c r="F341" s="115" t="s">
        <v>10</v>
      </c>
      <c r="G341" s="61" t="s">
        <v>403</v>
      </c>
      <c r="H341" s="74" t="s">
        <v>661</v>
      </c>
      <c r="I341" s="77" t="s">
        <v>404</v>
      </c>
      <c r="J341" s="75">
        <f t="shared" si="5"/>
        <v>1.6519823788546255</v>
      </c>
      <c r="K341" s="75">
        <v>9080</v>
      </c>
      <c r="L341" s="75"/>
    </row>
    <row r="342" spans="1:12" x14ac:dyDescent="0.25">
      <c r="A342" s="118">
        <v>43363</v>
      </c>
      <c r="B342" s="75" t="s">
        <v>654</v>
      </c>
      <c r="C342" s="75" t="s">
        <v>401</v>
      </c>
      <c r="D342" s="75" t="s">
        <v>473</v>
      </c>
      <c r="E342" s="104">
        <v>400000</v>
      </c>
      <c r="F342" s="115" t="s">
        <v>10</v>
      </c>
      <c r="G342" s="61" t="s">
        <v>403</v>
      </c>
      <c r="H342" s="74" t="s">
        <v>662</v>
      </c>
      <c r="I342" s="77" t="s">
        <v>404</v>
      </c>
      <c r="J342" s="75">
        <f t="shared" si="5"/>
        <v>44.052863436123346</v>
      </c>
      <c r="K342" s="75">
        <v>9080</v>
      </c>
      <c r="L342" s="75"/>
    </row>
    <row r="343" spans="1:12" x14ac:dyDescent="0.25">
      <c r="A343" s="118">
        <v>43363</v>
      </c>
      <c r="B343" s="75" t="s">
        <v>660</v>
      </c>
      <c r="C343" s="75" t="s">
        <v>407</v>
      </c>
      <c r="D343" s="75" t="s">
        <v>473</v>
      </c>
      <c r="E343" s="104">
        <v>100000</v>
      </c>
      <c r="F343" s="115" t="s">
        <v>10</v>
      </c>
      <c r="G343" s="61" t="s">
        <v>403</v>
      </c>
      <c r="H343" s="74" t="s">
        <v>663</v>
      </c>
      <c r="I343" s="77" t="s">
        <v>404</v>
      </c>
      <c r="J343" s="75">
        <f t="shared" si="5"/>
        <v>11.013215859030836</v>
      </c>
      <c r="K343" s="75">
        <v>9080</v>
      </c>
      <c r="L343" s="75"/>
    </row>
    <row r="344" spans="1:12" x14ac:dyDescent="0.25">
      <c r="A344" s="118">
        <v>43363</v>
      </c>
      <c r="B344" s="75" t="s">
        <v>659</v>
      </c>
      <c r="C344" s="75" t="s">
        <v>401</v>
      </c>
      <c r="D344" s="75" t="s">
        <v>473</v>
      </c>
      <c r="E344" s="104">
        <v>25000</v>
      </c>
      <c r="F344" s="115" t="s">
        <v>10</v>
      </c>
      <c r="G344" s="61" t="s">
        <v>403</v>
      </c>
      <c r="H344" s="74" t="s">
        <v>886</v>
      </c>
      <c r="I344" s="77" t="s">
        <v>404</v>
      </c>
      <c r="J344" s="75">
        <f t="shared" si="5"/>
        <v>2.7533039647577091</v>
      </c>
      <c r="K344" s="75">
        <v>9080</v>
      </c>
      <c r="L344" s="75"/>
    </row>
    <row r="345" spans="1:12" x14ac:dyDescent="0.25">
      <c r="A345" s="118">
        <v>43363</v>
      </c>
      <c r="B345" s="75" t="s">
        <v>475</v>
      </c>
      <c r="C345" s="75" t="s">
        <v>407</v>
      </c>
      <c r="D345" s="75" t="s">
        <v>473</v>
      </c>
      <c r="E345" s="104">
        <v>80000</v>
      </c>
      <c r="F345" s="77" t="s">
        <v>8</v>
      </c>
      <c r="G345" s="61" t="s">
        <v>403</v>
      </c>
      <c r="H345" s="74" t="s">
        <v>779</v>
      </c>
      <c r="I345" s="77" t="s">
        <v>404</v>
      </c>
      <c r="J345" s="75">
        <f t="shared" si="5"/>
        <v>8.8105726872246688</v>
      </c>
      <c r="K345" s="75">
        <v>9080</v>
      </c>
      <c r="L345" s="75"/>
    </row>
    <row r="346" spans="1:12" x14ac:dyDescent="0.25">
      <c r="A346" s="118">
        <v>43363</v>
      </c>
      <c r="B346" s="75" t="s">
        <v>722</v>
      </c>
      <c r="C346" s="75" t="s">
        <v>401</v>
      </c>
      <c r="D346" s="75" t="s">
        <v>473</v>
      </c>
      <c r="E346" s="104">
        <v>10000</v>
      </c>
      <c r="F346" s="77" t="s">
        <v>8</v>
      </c>
      <c r="G346" s="61" t="s">
        <v>403</v>
      </c>
      <c r="H346" s="74" t="s">
        <v>780</v>
      </c>
      <c r="I346" s="77" t="s">
        <v>404</v>
      </c>
      <c r="J346" s="75">
        <f t="shared" si="5"/>
        <v>1.1013215859030836</v>
      </c>
      <c r="K346" s="75">
        <v>9080</v>
      </c>
      <c r="L346" s="75"/>
    </row>
    <row r="347" spans="1:12" x14ac:dyDescent="0.25">
      <c r="A347" s="118">
        <v>43363</v>
      </c>
      <c r="B347" s="75" t="s">
        <v>726</v>
      </c>
      <c r="C347" s="75" t="s">
        <v>407</v>
      </c>
      <c r="D347" s="75" t="s">
        <v>473</v>
      </c>
      <c r="E347" s="104">
        <v>250000</v>
      </c>
      <c r="F347" s="77" t="s">
        <v>8</v>
      </c>
      <c r="G347" s="61" t="s">
        <v>403</v>
      </c>
      <c r="H347" s="74" t="s">
        <v>729</v>
      </c>
      <c r="I347" s="77" t="s">
        <v>404</v>
      </c>
      <c r="J347" s="75">
        <f t="shared" si="5"/>
        <v>27.533039647577091</v>
      </c>
      <c r="K347" s="75">
        <v>9080</v>
      </c>
      <c r="L347" s="75"/>
    </row>
    <row r="348" spans="1:12" x14ac:dyDescent="0.25">
      <c r="A348" s="118">
        <v>43363</v>
      </c>
      <c r="B348" s="75" t="s">
        <v>904</v>
      </c>
      <c r="C348" s="75" t="s">
        <v>401</v>
      </c>
      <c r="D348" s="75" t="s">
        <v>473</v>
      </c>
      <c r="E348" s="104">
        <v>25000</v>
      </c>
      <c r="F348" s="77" t="s">
        <v>9</v>
      </c>
      <c r="G348" s="61" t="s">
        <v>403</v>
      </c>
      <c r="H348" s="74" t="s">
        <v>144</v>
      </c>
      <c r="I348" s="77" t="s">
        <v>404</v>
      </c>
      <c r="J348" s="75">
        <f t="shared" si="5"/>
        <v>2.7533039647577091</v>
      </c>
      <c r="K348" s="75">
        <v>9080</v>
      </c>
      <c r="L348" s="75"/>
    </row>
    <row r="349" spans="1:12" x14ac:dyDescent="0.25">
      <c r="A349" s="118">
        <v>43363</v>
      </c>
      <c r="B349" s="75" t="s">
        <v>913</v>
      </c>
      <c r="C349" s="75" t="s">
        <v>480</v>
      </c>
      <c r="D349" s="75" t="s">
        <v>473</v>
      </c>
      <c r="E349" s="104">
        <v>180000</v>
      </c>
      <c r="F349" s="77" t="s">
        <v>9</v>
      </c>
      <c r="G349" s="61" t="s">
        <v>403</v>
      </c>
      <c r="H349" s="74" t="s">
        <v>160</v>
      </c>
      <c r="I349" s="77" t="s">
        <v>404</v>
      </c>
      <c r="J349" s="75">
        <f t="shared" si="5"/>
        <v>19.823788546255507</v>
      </c>
      <c r="K349" s="75">
        <v>9080</v>
      </c>
      <c r="L349" s="75"/>
    </row>
    <row r="350" spans="1:12" x14ac:dyDescent="0.25">
      <c r="A350" s="118">
        <v>43363</v>
      </c>
      <c r="B350" s="75" t="s">
        <v>905</v>
      </c>
      <c r="C350" s="75" t="s">
        <v>401</v>
      </c>
      <c r="D350" s="75" t="s">
        <v>473</v>
      </c>
      <c r="E350" s="104">
        <v>7000</v>
      </c>
      <c r="F350" s="77" t="s">
        <v>9</v>
      </c>
      <c r="G350" s="61" t="s">
        <v>403</v>
      </c>
      <c r="H350" s="74" t="s">
        <v>161</v>
      </c>
      <c r="I350" s="77" t="s">
        <v>404</v>
      </c>
      <c r="J350" s="75">
        <f t="shared" si="5"/>
        <v>0.77092511013215859</v>
      </c>
      <c r="K350" s="75">
        <v>9080</v>
      </c>
      <c r="L350" s="75"/>
    </row>
    <row r="351" spans="1:12" x14ac:dyDescent="0.25">
      <c r="A351" s="79">
        <v>43363</v>
      </c>
      <c r="B351" s="74" t="s">
        <v>435</v>
      </c>
      <c r="C351" s="74" t="s">
        <v>401</v>
      </c>
      <c r="D351" s="75" t="s">
        <v>639</v>
      </c>
      <c r="E351" s="78">
        <v>50000</v>
      </c>
      <c r="F351" s="77" t="s">
        <v>12</v>
      </c>
      <c r="G351" s="61" t="s">
        <v>403</v>
      </c>
      <c r="H351" s="74" t="s">
        <v>162</v>
      </c>
      <c r="I351" s="77" t="s">
        <v>404</v>
      </c>
      <c r="J351" s="75">
        <f t="shared" si="5"/>
        <v>5.5066079295154182</v>
      </c>
      <c r="K351" s="75">
        <v>9080</v>
      </c>
      <c r="L351" s="75"/>
    </row>
    <row r="352" spans="1:12" x14ac:dyDescent="0.25">
      <c r="A352" s="79">
        <v>43363</v>
      </c>
      <c r="B352" s="74" t="s">
        <v>438</v>
      </c>
      <c r="C352" s="77" t="s">
        <v>408</v>
      </c>
      <c r="D352" s="75" t="s">
        <v>643</v>
      </c>
      <c r="E352" s="78">
        <v>105000</v>
      </c>
      <c r="F352" s="77" t="s">
        <v>12</v>
      </c>
      <c r="G352" s="61" t="s">
        <v>403</v>
      </c>
      <c r="H352" s="74" t="s">
        <v>164</v>
      </c>
      <c r="I352" s="77" t="s">
        <v>404</v>
      </c>
      <c r="J352" s="75">
        <f t="shared" si="5"/>
        <v>11.56387665198238</v>
      </c>
      <c r="K352" s="75">
        <v>9080</v>
      </c>
      <c r="L352" s="75"/>
    </row>
    <row r="353" spans="1:12" x14ac:dyDescent="0.25">
      <c r="A353" s="79">
        <v>43363</v>
      </c>
      <c r="B353" s="74" t="s">
        <v>551</v>
      </c>
      <c r="C353" s="74" t="s">
        <v>638</v>
      </c>
      <c r="D353" s="75" t="s">
        <v>639</v>
      </c>
      <c r="E353" s="78">
        <v>20000</v>
      </c>
      <c r="F353" s="77" t="s">
        <v>12</v>
      </c>
      <c r="G353" s="61" t="s">
        <v>403</v>
      </c>
      <c r="H353" s="74" t="s">
        <v>168</v>
      </c>
      <c r="I353" s="77" t="s">
        <v>404</v>
      </c>
      <c r="J353" s="75">
        <f t="shared" si="5"/>
        <v>2.2026431718061672</v>
      </c>
      <c r="K353" s="75">
        <v>9080</v>
      </c>
      <c r="L353" s="75"/>
    </row>
    <row r="354" spans="1:12" x14ac:dyDescent="0.25">
      <c r="A354" s="118">
        <v>43363</v>
      </c>
      <c r="B354" s="75" t="s">
        <v>827</v>
      </c>
      <c r="C354" s="75" t="s">
        <v>401</v>
      </c>
      <c r="D354" s="75" t="s">
        <v>800</v>
      </c>
      <c r="E354" s="104">
        <v>300000</v>
      </c>
      <c r="F354" s="77" t="s">
        <v>16</v>
      </c>
      <c r="G354" s="61" t="s">
        <v>403</v>
      </c>
      <c r="H354" s="75" t="s">
        <v>966</v>
      </c>
      <c r="I354" s="77" t="s">
        <v>404</v>
      </c>
      <c r="J354" s="75">
        <f t="shared" si="5"/>
        <v>33.039647577092509</v>
      </c>
      <c r="K354" s="75">
        <v>9080</v>
      </c>
      <c r="L354" s="75"/>
    </row>
    <row r="355" spans="1:12" x14ac:dyDescent="0.25">
      <c r="A355" s="118">
        <v>43363</v>
      </c>
      <c r="B355" s="75" t="s">
        <v>828</v>
      </c>
      <c r="C355" s="75" t="s">
        <v>532</v>
      </c>
      <c r="D355" s="75" t="s">
        <v>800</v>
      </c>
      <c r="E355" s="104">
        <v>400000</v>
      </c>
      <c r="F355" s="77" t="s">
        <v>16</v>
      </c>
      <c r="G355" s="61" t="s">
        <v>403</v>
      </c>
      <c r="H355" s="75" t="s">
        <v>972</v>
      </c>
      <c r="I355" s="77" t="s">
        <v>404</v>
      </c>
      <c r="J355" s="75">
        <f t="shared" si="5"/>
        <v>44.052863436123346</v>
      </c>
      <c r="K355" s="75">
        <v>9080</v>
      </c>
      <c r="L355" s="75"/>
    </row>
    <row r="356" spans="1:12" x14ac:dyDescent="0.25">
      <c r="A356" s="118">
        <v>43363</v>
      </c>
      <c r="B356" s="75" t="s">
        <v>829</v>
      </c>
      <c r="C356" s="75" t="s">
        <v>532</v>
      </c>
      <c r="D356" s="75" t="s">
        <v>800</v>
      </c>
      <c r="E356" s="104">
        <v>400000</v>
      </c>
      <c r="F356" s="77" t="s">
        <v>16</v>
      </c>
      <c r="G356" s="61" t="s">
        <v>403</v>
      </c>
      <c r="H356" s="75" t="s">
        <v>973</v>
      </c>
      <c r="I356" s="77" t="s">
        <v>404</v>
      </c>
      <c r="J356" s="75">
        <f t="shared" si="5"/>
        <v>44.052863436123346</v>
      </c>
      <c r="K356" s="75">
        <v>9080</v>
      </c>
      <c r="L356" s="75"/>
    </row>
    <row r="357" spans="1:12" x14ac:dyDescent="0.25">
      <c r="A357" s="118">
        <v>43363</v>
      </c>
      <c r="B357" s="75" t="s">
        <v>830</v>
      </c>
      <c r="C357" s="75" t="s">
        <v>532</v>
      </c>
      <c r="D357" s="75" t="s">
        <v>800</v>
      </c>
      <c r="E357" s="104">
        <v>400000</v>
      </c>
      <c r="F357" s="77" t="s">
        <v>16</v>
      </c>
      <c r="G357" s="61" t="s">
        <v>403</v>
      </c>
      <c r="H357" s="75" t="s">
        <v>974</v>
      </c>
      <c r="I357" s="77" t="s">
        <v>404</v>
      </c>
      <c r="J357" s="75">
        <f t="shared" si="5"/>
        <v>44.052863436123346</v>
      </c>
      <c r="K357" s="75">
        <v>9080</v>
      </c>
      <c r="L357" s="75"/>
    </row>
    <row r="358" spans="1:12" x14ac:dyDescent="0.25">
      <c r="A358" s="118">
        <v>43363</v>
      </c>
      <c r="B358" s="75" t="s">
        <v>969</v>
      </c>
      <c r="C358" s="75" t="s">
        <v>532</v>
      </c>
      <c r="D358" s="75" t="s">
        <v>800</v>
      </c>
      <c r="E358" s="104">
        <v>400000</v>
      </c>
      <c r="F358" s="77" t="s">
        <v>16</v>
      </c>
      <c r="G358" s="61" t="s">
        <v>403</v>
      </c>
      <c r="H358" s="75" t="s">
        <v>975</v>
      </c>
      <c r="I358" s="77" t="s">
        <v>404</v>
      </c>
      <c r="J358" s="75">
        <f t="shared" si="5"/>
        <v>44.052863436123346</v>
      </c>
      <c r="K358" s="75">
        <v>9080</v>
      </c>
      <c r="L358" s="75"/>
    </row>
    <row r="359" spans="1:12" x14ac:dyDescent="0.25">
      <c r="A359" s="118">
        <v>43363</v>
      </c>
      <c r="B359" s="75" t="s">
        <v>831</v>
      </c>
      <c r="C359" s="75" t="s">
        <v>532</v>
      </c>
      <c r="D359" s="75" t="s">
        <v>800</v>
      </c>
      <c r="E359" s="104">
        <v>400000</v>
      </c>
      <c r="F359" s="77" t="s">
        <v>16</v>
      </c>
      <c r="G359" s="61" t="s">
        <v>403</v>
      </c>
      <c r="H359" s="75" t="s">
        <v>976</v>
      </c>
      <c r="I359" s="77" t="s">
        <v>404</v>
      </c>
      <c r="J359" s="75">
        <f t="shared" si="5"/>
        <v>44.052863436123346</v>
      </c>
      <c r="K359" s="75">
        <v>9080</v>
      </c>
      <c r="L359" s="75"/>
    </row>
    <row r="360" spans="1:12" x14ac:dyDescent="0.25">
      <c r="A360" s="118">
        <v>43363</v>
      </c>
      <c r="B360" s="75" t="s">
        <v>970</v>
      </c>
      <c r="C360" s="75" t="s">
        <v>401</v>
      </c>
      <c r="D360" s="75" t="s">
        <v>800</v>
      </c>
      <c r="E360" s="104">
        <v>60000</v>
      </c>
      <c r="F360" s="77" t="s">
        <v>16</v>
      </c>
      <c r="G360" s="61" t="s">
        <v>403</v>
      </c>
      <c r="H360" s="75" t="s">
        <v>971</v>
      </c>
      <c r="I360" s="77" t="s">
        <v>404</v>
      </c>
      <c r="J360" s="75">
        <f t="shared" si="5"/>
        <v>6.607929515418502</v>
      </c>
      <c r="K360" s="75">
        <v>9080</v>
      </c>
      <c r="L360" s="75"/>
    </row>
    <row r="361" spans="1:12" x14ac:dyDescent="0.25">
      <c r="A361" s="118">
        <v>43363</v>
      </c>
      <c r="B361" s="75" t="s">
        <v>977</v>
      </c>
      <c r="C361" s="75" t="s">
        <v>481</v>
      </c>
      <c r="D361" s="75" t="s">
        <v>800</v>
      </c>
      <c r="E361" s="104">
        <v>92000</v>
      </c>
      <c r="F361" s="77" t="s">
        <v>16</v>
      </c>
      <c r="G361" s="61" t="s">
        <v>403</v>
      </c>
      <c r="H361" s="75" t="s">
        <v>978</v>
      </c>
      <c r="I361" s="77" t="s">
        <v>404</v>
      </c>
      <c r="J361" s="75">
        <f t="shared" si="5"/>
        <v>10.13215859030837</v>
      </c>
      <c r="K361" s="75">
        <v>9080</v>
      </c>
      <c r="L361" s="75"/>
    </row>
    <row r="362" spans="1:12" x14ac:dyDescent="0.25">
      <c r="A362" s="118">
        <v>43363</v>
      </c>
      <c r="B362" s="75" t="s">
        <v>832</v>
      </c>
      <c r="C362" s="75" t="s">
        <v>401</v>
      </c>
      <c r="D362" s="75" t="s">
        <v>800</v>
      </c>
      <c r="E362" s="104">
        <v>20000</v>
      </c>
      <c r="F362" s="77" t="s">
        <v>16</v>
      </c>
      <c r="G362" s="61" t="s">
        <v>403</v>
      </c>
      <c r="H362" s="75" t="s">
        <v>981</v>
      </c>
      <c r="I362" s="77" t="s">
        <v>404</v>
      </c>
      <c r="J362" s="75">
        <f t="shared" si="5"/>
        <v>2.2026431718061672</v>
      </c>
      <c r="K362" s="75">
        <v>9080</v>
      </c>
      <c r="L362" s="75"/>
    </row>
    <row r="363" spans="1:12" x14ac:dyDescent="0.25">
      <c r="A363" s="79">
        <v>43363</v>
      </c>
      <c r="B363" s="74" t="s">
        <v>432</v>
      </c>
      <c r="C363" s="75" t="s">
        <v>401</v>
      </c>
      <c r="D363" s="75" t="s">
        <v>406</v>
      </c>
      <c r="E363" s="78">
        <v>200000</v>
      </c>
      <c r="F363" s="77" t="s">
        <v>13</v>
      </c>
      <c r="G363" s="61" t="s">
        <v>403</v>
      </c>
      <c r="H363" s="74" t="s">
        <v>159</v>
      </c>
      <c r="I363" s="77" t="s">
        <v>404</v>
      </c>
      <c r="J363" s="75">
        <f t="shared" si="5"/>
        <v>22.026431718061673</v>
      </c>
      <c r="K363" s="75">
        <v>9080</v>
      </c>
      <c r="L363" s="75"/>
    </row>
    <row r="364" spans="1:12" x14ac:dyDescent="0.25">
      <c r="A364" s="79">
        <v>43363</v>
      </c>
      <c r="B364" s="74" t="s">
        <v>549</v>
      </c>
      <c r="C364" s="75" t="s">
        <v>401</v>
      </c>
      <c r="D364" s="75" t="s">
        <v>406</v>
      </c>
      <c r="E364" s="78">
        <v>2280000</v>
      </c>
      <c r="F364" s="77" t="s">
        <v>13</v>
      </c>
      <c r="G364" s="61" t="s">
        <v>403</v>
      </c>
      <c r="H364" s="74" t="s">
        <v>1159</v>
      </c>
      <c r="I364" s="77" t="s">
        <v>404</v>
      </c>
      <c r="J364" s="75">
        <f t="shared" si="5"/>
        <v>251.10132158590309</v>
      </c>
      <c r="K364" s="75">
        <v>9080</v>
      </c>
      <c r="L364" s="75"/>
    </row>
    <row r="365" spans="1:12" x14ac:dyDescent="0.25">
      <c r="A365" s="79">
        <v>43364</v>
      </c>
      <c r="B365" s="74" t="s">
        <v>862</v>
      </c>
      <c r="C365" s="75" t="s">
        <v>401</v>
      </c>
      <c r="D365" s="75" t="s">
        <v>402</v>
      </c>
      <c r="E365" s="76">
        <v>140000</v>
      </c>
      <c r="F365" s="115" t="s">
        <v>14</v>
      </c>
      <c r="G365" s="61" t="s">
        <v>403</v>
      </c>
      <c r="H365" s="74" t="s">
        <v>863</v>
      </c>
      <c r="I365" s="77" t="s">
        <v>404</v>
      </c>
      <c r="J365" s="75">
        <f t="shared" si="5"/>
        <v>15.418502202643172</v>
      </c>
      <c r="K365" s="75">
        <v>9080</v>
      </c>
      <c r="L365" s="75"/>
    </row>
    <row r="366" spans="1:12" x14ac:dyDescent="0.25">
      <c r="A366" s="79">
        <v>43364</v>
      </c>
      <c r="B366" s="74" t="s">
        <v>866</v>
      </c>
      <c r="C366" s="75" t="s">
        <v>407</v>
      </c>
      <c r="D366" s="75" t="s">
        <v>800</v>
      </c>
      <c r="E366" s="76">
        <v>79000</v>
      </c>
      <c r="F366" s="115" t="s">
        <v>14</v>
      </c>
      <c r="G366" s="61" t="s">
        <v>403</v>
      </c>
      <c r="H366" s="74" t="s">
        <v>867</v>
      </c>
      <c r="I366" s="77" t="s">
        <v>404</v>
      </c>
      <c r="J366" s="75">
        <f t="shared" si="5"/>
        <v>8.7004405286343616</v>
      </c>
      <c r="K366" s="75">
        <v>9080</v>
      </c>
      <c r="L366" s="75"/>
    </row>
    <row r="367" spans="1:12" x14ac:dyDescent="0.25">
      <c r="A367" s="79">
        <v>43364</v>
      </c>
      <c r="B367" s="74" t="s">
        <v>868</v>
      </c>
      <c r="C367" s="75" t="s">
        <v>401</v>
      </c>
      <c r="D367" s="75" t="s">
        <v>800</v>
      </c>
      <c r="E367" s="76">
        <v>500000</v>
      </c>
      <c r="F367" s="115" t="s">
        <v>14</v>
      </c>
      <c r="G367" s="61" t="s">
        <v>403</v>
      </c>
      <c r="H367" s="74" t="s">
        <v>873</v>
      </c>
      <c r="I367" s="77" t="s">
        <v>404</v>
      </c>
      <c r="J367" s="75">
        <f t="shared" si="5"/>
        <v>55.066079295154182</v>
      </c>
      <c r="K367" s="75">
        <v>9080</v>
      </c>
      <c r="L367" s="75"/>
    </row>
    <row r="368" spans="1:12" x14ac:dyDescent="0.25">
      <c r="A368" s="79">
        <v>43364</v>
      </c>
      <c r="B368" s="74" t="s">
        <v>869</v>
      </c>
      <c r="C368" s="75" t="s">
        <v>401</v>
      </c>
      <c r="D368" s="75" t="s">
        <v>800</v>
      </c>
      <c r="E368" s="76">
        <v>10000</v>
      </c>
      <c r="F368" s="115" t="s">
        <v>14</v>
      </c>
      <c r="G368" s="61" t="s">
        <v>403</v>
      </c>
      <c r="H368" s="74" t="s">
        <v>870</v>
      </c>
      <c r="I368" s="77" t="s">
        <v>404</v>
      </c>
      <c r="J368" s="75">
        <f t="shared" si="5"/>
        <v>1.1013215859030836</v>
      </c>
      <c r="K368" s="75">
        <v>9080</v>
      </c>
      <c r="L368" s="75"/>
    </row>
    <row r="369" spans="1:12" x14ac:dyDescent="0.25">
      <c r="A369" s="79">
        <v>43364</v>
      </c>
      <c r="B369" s="74" t="s">
        <v>882</v>
      </c>
      <c r="C369" s="75" t="s">
        <v>401</v>
      </c>
      <c r="D369" s="75" t="s">
        <v>800</v>
      </c>
      <c r="E369" s="76">
        <v>70000</v>
      </c>
      <c r="F369" s="115" t="s">
        <v>14</v>
      </c>
      <c r="G369" s="61" t="s">
        <v>403</v>
      </c>
      <c r="H369" s="74" t="s">
        <v>871</v>
      </c>
      <c r="I369" s="77" t="s">
        <v>404</v>
      </c>
      <c r="J369" s="75">
        <f t="shared" si="5"/>
        <v>7.7092511013215859</v>
      </c>
      <c r="K369" s="75">
        <v>9080</v>
      </c>
      <c r="L369" s="75"/>
    </row>
    <row r="370" spans="1:12" x14ac:dyDescent="0.25">
      <c r="A370" s="79">
        <v>43364</v>
      </c>
      <c r="B370" s="74" t="s">
        <v>883</v>
      </c>
      <c r="C370" s="75" t="s">
        <v>401</v>
      </c>
      <c r="D370" s="75" t="s">
        <v>800</v>
      </c>
      <c r="E370" s="76">
        <v>70000</v>
      </c>
      <c r="F370" s="115" t="s">
        <v>14</v>
      </c>
      <c r="G370" s="61" t="s">
        <v>403</v>
      </c>
      <c r="H370" s="74" t="s">
        <v>872</v>
      </c>
      <c r="I370" s="77" t="s">
        <v>404</v>
      </c>
      <c r="J370" s="75">
        <f t="shared" si="5"/>
        <v>7.7092511013215859</v>
      </c>
      <c r="K370" s="75">
        <v>9080</v>
      </c>
      <c r="L370" s="75"/>
    </row>
    <row r="371" spans="1:12" x14ac:dyDescent="0.25">
      <c r="A371" s="118">
        <v>43364</v>
      </c>
      <c r="B371" s="75" t="s">
        <v>650</v>
      </c>
      <c r="C371" s="75" t="s">
        <v>401</v>
      </c>
      <c r="D371" s="75" t="s">
        <v>473</v>
      </c>
      <c r="E371" s="104">
        <v>10000</v>
      </c>
      <c r="F371" s="115" t="s">
        <v>10</v>
      </c>
      <c r="G371" s="61" t="s">
        <v>403</v>
      </c>
      <c r="H371" s="74" t="s">
        <v>889</v>
      </c>
      <c r="I371" s="77" t="s">
        <v>404</v>
      </c>
      <c r="J371" s="75">
        <f t="shared" si="5"/>
        <v>1.1013215859030836</v>
      </c>
      <c r="K371" s="75">
        <v>9080</v>
      </c>
      <c r="L371" s="75"/>
    </row>
    <row r="372" spans="1:12" x14ac:dyDescent="0.25">
      <c r="A372" s="118">
        <v>43364</v>
      </c>
      <c r="B372" s="75" t="s">
        <v>651</v>
      </c>
      <c r="C372" s="75" t="s">
        <v>401</v>
      </c>
      <c r="D372" s="75" t="s">
        <v>473</v>
      </c>
      <c r="E372" s="104">
        <v>5000</v>
      </c>
      <c r="F372" s="115" t="s">
        <v>10</v>
      </c>
      <c r="G372" s="61" t="s">
        <v>403</v>
      </c>
      <c r="H372" s="74" t="s">
        <v>890</v>
      </c>
      <c r="I372" s="77" t="s">
        <v>404</v>
      </c>
      <c r="J372" s="75">
        <f t="shared" si="5"/>
        <v>0.5506607929515418</v>
      </c>
      <c r="K372" s="75">
        <v>9080</v>
      </c>
      <c r="L372" s="75"/>
    </row>
    <row r="373" spans="1:12" x14ac:dyDescent="0.25">
      <c r="A373" s="118">
        <v>43364</v>
      </c>
      <c r="B373" s="75" t="s">
        <v>649</v>
      </c>
      <c r="C373" s="75" t="s">
        <v>401</v>
      </c>
      <c r="D373" s="75" t="s">
        <v>473</v>
      </c>
      <c r="E373" s="104">
        <v>400000</v>
      </c>
      <c r="F373" s="115" t="s">
        <v>10</v>
      </c>
      <c r="G373" s="61" t="s">
        <v>403</v>
      </c>
      <c r="H373" s="74" t="s">
        <v>888</v>
      </c>
      <c r="I373" s="77" t="s">
        <v>404</v>
      </c>
      <c r="J373" s="75">
        <f t="shared" si="5"/>
        <v>44.052863436123346</v>
      </c>
      <c r="K373" s="75">
        <v>9080</v>
      </c>
      <c r="L373" s="75"/>
    </row>
    <row r="374" spans="1:12" x14ac:dyDescent="0.25">
      <c r="A374" s="118">
        <v>43364</v>
      </c>
      <c r="B374" s="75" t="s">
        <v>657</v>
      </c>
      <c r="C374" s="75" t="s">
        <v>401</v>
      </c>
      <c r="D374" s="75" t="s">
        <v>473</v>
      </c>
      <c r="E374" s="104">
        <v>280000</v>
      </c>
      <c r="F374" s="115" t="s">
        <v>10</v>
      </c>
      <c r="G374" s="61" t="s">
        <v>403</v>
      </c>
      <c r="H374" s="74" t="s">
        <v>887</v>
      </c>
      <c r="I374" s="77" t="s">
        <v>404</v>
      </c>
      <c r="J374" s="75">
        <f t="shared" si="5"/>
        <v>30.837004405286343</v>
      </c>
      <c r="K374" s="75">
        <v>9080</v>
      </c>
      <c r="L374" s="75"/>
    </row>
    <row r="375" spans="1:12" x14ac:dyDescent="0.25">
      <c r="A375" s="118">
        <v>43364</v>
      </c>
      <c r="B375" s="75" t="s">
        <v>475</v>
      </c>
      <c r="C375" s="75" t="s">
        <v>407</v>
      </c>
      <c r="D375" s="75" t="s">
        <v>473</v>
      </c>
      <c r="E375" s="104">
        <v>80000</v>
      </c>
      <c r="F375" s="77" t="s">
        <v>8</v>
      </c>
      <c r="G375" s="61" t="s">
        <v>403</v>
      </c>
      <c r="H375" s="74" t="s">
        <v>783</v>
      </c>
      <c r="I375" s="77" t="s">
        <v>404</v>
      </c>
      <c r="J375" s="75">
        <f t="shared" si="5"/>
        <v>8.8105726872246688</v>
      </c>
      <c r="K375" s="75">
        <v>9080</v>
      </c>
      <c r="L375" s="75"/>
    </row>
    <row r="376" spans="1:12" x14ac:dyDescent="0.25">
      <c r="A376" s="118">
        <v>43364</v>
      </c>
      <c r="B376" s="75" t="s">
        <v>723</v>
      </c>
      <c r="C376" s="75" t="s">
        <v>648</v>
      </c>
      <c r="D376" s="75" t="s">
        <v>473</v>
      </c>
      <c r="E376" s="104">
        <v>5000</v>
      </c>
      <c r="F376" s="77" t="s">
        <v>8</v>
      </c>
      <c r="G376" s="61" t="s">
        <v>403</v>
      </c>
      <c r="H376" s="74" t="s">
        <v>781</v>
      </c>
      <c r="I376" s="77" t="s">
        <v>404</v>
      </c>
      <c r="J376" s="75">
        <f t="shared" si="5"/>
        <v>0.5506607929515418</v>
      </c>
      <c r="K376" s="75">
        <v>9080</v>
      </c>
      <c r="L376" s="75"/>
    </row>
    <row r="377" spans="1:12" x14ac:dyDescent="0.25">
      <c r="A377" s="118">
        <v>43364</v>
      </c>
      <c r="B377" s="75" t="s">
        <v>477</v>
      </c>
      <c r="C377" s="75" t="s">
        <v>401</v>
      </c>
      <c r="D377" s="75" t="s">
        <v>473</v>
      </c>
      <c r="E377" s="104">
        <v>70000</v>
      </c>
      <c r="F377" s="77" t="s">
        <v>8</v>
      </c>
      <c r="G377" s="61" t="s">
        <v>403</v>
      </c>
      <c r="H377" s="74" t="s">
        <v>725</v>
      </c>
      <c r="I377" s="77" t="s">
        <v>404</v>
      </c>
      <c r="J377" s="75">
        <f t="shared" si="5"/>
        <v>7.7092511013215859</v>
      </c>
      <c r="K377" s="75">
        <v>9080</v>
      </c>
      <c r="L377" s="75"/>
    </row>
    <row r="378" spans="1:12" x14ac:dyDescent="0.25">
      <c r="A378" s="118">
        <v>43364</v>
      </c>
      <c r="B378" s="75" t="s">
        <v>724</v>
      </c>
      <c r="C378" s="75" t="s">
        <v>648</v>
      </c>
      <c r="D378" s="75" t="s">
        <v>473</v>
      </c>
      <c r="E378" s="104">
        <v>10000</v>
      </c>
      <c r="F378" s="77" t="s">
        <v>8</v>
      </c>
      <c r="G378" s="61" t="s">
        <v>403</v>
      </c>
      <c r="H378" s="74" t="s">
        <v>782</v>
      </c>
      <c r="I378" s="77" t="s">
        <v>404</v>
      </c>
      <c r="J378" s="75">
        <f t="shared" si="5"/>
        <v>1.1013215859030836</v>
      </c>
      <c r="K378" s="75">
        <v>9080</v>
      </c>
      <c r="L378" s="75"/>
    </row>
    <row r="379" spans="1:12" x14ac:dyDescent="0.25">
      <c r="A379" s="118">
        <v>43364</v>
      </c>
      <c r="B379" s="75" t="s">
        <v>904</v>
      </c>
      <c r="C379" s="75" t="s">
        <v>401</v>
      </c>
      <c r="D379" s="75" t="s">
        <v>473</v>
      </c>
      <c r="E379" s="104">
        <v>25000</v>
      </c>
      <c r="F379" s="77" t="s">
        <v>9</v>
      </c>
      <c r="G379" s="61" t="s">
        <v>403</v>
      </c>
      <c r="H379" s="74" t="s">
        <v>144</v>
      </c>
      <c r="I379" s="77" t="s">
        <v>404</v>
      </c>
      <c r="J379" s="75">
        <f t="shared" si="5"/>
        <v>2.7533039647577091</v>
      </c>
      <c r="K379" s="75">
        <v>9080</v>
      </c>
      <c r="L379" s="75"/>
    </row>
    <row r="380" spans="1:12" x14ac:dyDescent="0.25">
      <c r="A380" s="118">
        <v>43364</v>
      </c>
      <c r="B380" s="75" t="s">
        <v>906</v>
      </c>
      <c r="C380" s="75" t="s">
        <v>401</v>
      </c>
      <c r="D380" s="75" t="s">
        <v>473</v>
      </c>
      <c r="E380" s="104">
        <v>10000</v>
      </c>
      <c r="F380" s="77" t="s">
        <v>9</v>
      </c>
      <c r="G380" s="61" t="s">
        <v>403</v>
      </c>
      <c r="H380" s="74" t="s">
        <v>171</v>
      </c>
      <c r="I380" s="77" t="s">
        <v>404</v>
      </c>
      <c r="J380" s="75">
        <f t="shared" si="5"/>
        <v>1.1013215859030836</v>
      </c>
      <c r="K380" s="75">
        <v>9080</v>
      </c>
      <c r="L380" s="75"/>
    </row>
    <row r="381" spans="1:12" x14ac:dyDescent="0.25">
      <c r="A381" s="79">
        <v>43364</v>
      </c>
      <c r="B381" s="74" t="s">
        <v>644</v>
      </c>
      <c r="C381" s="74" t="s">
        <v>405</v>
      </c>
      <c r="D381" s="75" t="s">
        <v>639</v>
      </c>
      <c r="E381" s="78">
        <v>1300000</v>
      </c>
      <c r="F381" s="77" t="s">
        <v>12</v>
      </c>
      <c r="G381" s="61" t="s">
        <v>403</v>
      </c>
      <c r="H381" s="74" t="s">
        <v>169</v>
      </c>
      <c r="I381" s="77" t="s">
        <v>404</v>
      </c>
      <c r="J381" s="75">
        <f t="shared" si="5"/>
        <v>143.17180616740089</v>
      </c>
      <c r="K381" s="75">
        <v>9080</v>
      </c>
      <c r="L381" s="75"/>
    </row>
    <row r="382" spans="1:12" x14ac:dyDescent="0.25">
      <c r="A382" s="79">
        <v>43364</v>
      </c>
      <c r="B382" s="74" t="s">
        <v>598</v>
      </c>
      <c r="C382" s="74" t="s">
        <v>638</v>
      </c>
      <c r="D382" s="75" t="s">
        <v>639</v>
      </c>
      <c r="E382" s="78">
        <v>40000</v>
      </c>
      <c r="F382" s="77" t="s">
        <v>12</v>
      </c>
      <c r="G382" s="61" t="s">
        <v>403</v>
      </c>
      <c r="H382" s="74" t="s">
        <v>172</v>
      </c>
      <c r="I382" s="77" t="s">
        <v>404</v>
      </c>
      <c r="J382" s="75">
        <f t="shared" si="5"/>
        <v>4.4052863436123344</v>
      </c>
      <c r="K382" s="75">
        <v>9080</v>
      </c>
      <c r="L382" s="75"/>
    </row>
    <row r="383" spans="1:12" x14ac:dyDescent="0.25">
      <c r="A383" s="79">
        <v>43364</v>
      </c>
      <c r="B383" s="74" t="s">
        <v>625</v>
      </c>
      <c r="C383" s="74" t="s">
        <v>638</v>
      </c>
      <c r="D383" s="75" t="s">
        <v>639</v>
      </c>
      <c r="E383" s="78">
        <v>20000</v>
      </c>
      <c r="F383" s="77" t="s">
        <v>12</v>
      </c>
      <c r="G383" s="61" t="s">
        <v>403</v>
      </c>
      <c r="H383" s="74" t="s">
        <v>174</v>
      </c>
      <c r="I383" s="77" t="s">
        <v>404</v>
      </c>
      <c r="J383" s="75">
        <f t="shared" ref="J383:J445" si="6">E383/9080</f>
        <v>2.2026431718061672</v>
      </c>
      <c r="K383" s="75">
        <v>9080</v>
      </c>
      <c r="L383" s="75"/>
    </row>
    <row r="384" spans="1:12" x14ac:dyDescent="0.25">
      <c r="A384" s="118">
        <v>43364</v>
      </c>
      <c r="B384" s="75" t="s">
        <v>833</v>
      </c>
      <c r="C384" s="75" t="s">
        <v>640</v>
      </c>
      <c r="D384" s="75" t="s">
        <v>639</v>
      </c>
      <c r="E384" s="104">
        <v>15000</v>
      </c>
      <c r="F384" s="77" t="s">
        <v>16</v>
      </c>
      <c r="G384" s="61" t="s">
        <v>403</v>
      </c>
      <c r="H384" s="75" t="s">
        <v>982</v>
      </c>
      <c r="I384" s="77" t="s">
        <v>404</v>
      </c>
      <c r="J384" s="75">
        <f t="shared" si="6"/>
        <v>1.6519823788546255</v>
      </c>
      <c r="K384" s="75">
        <v>9080</v>
      </c>
      <c r="L384" s="75"/>
    </row>
    <row r="385" spans="1:12" x14ac:dyDescent="0.25">
      <c r="A385" s="118">
        <v>43364</v>
      </c>
      <c r="B385" s="75" t="s">
        <v>953</v>
      </c>
      <c r="C385" s="75" t="s">
        <v>407</v>
      </c>
      <c r="D385" s="75" t="s">
        <v>800</v>
      </c>
      <c r="E385" s="104">
        <v>750000</v>
      </c>
      <c r="F385" s="77" t="s">
        <v>16</v>
      </c>
      <c r="G385" s="61" t="s">
        <v>403</v>
      </c>
      <c r="H385" s="75" t="s">
        <v>979</v>
      </c>
      <c r="I385" s="77" t="s">
        <v>404</v>
      </c>
      <c r="J385" s="75">
        <f t="shared" si="6"/>
        <v>82.59911894273128</v>
      </c>
      <c r="K385" s="75">
        <v>9080</v>
      </c>
      <c r="L385" s="75"/>
    </row>
    <row r="386" spans="1:12" x14ac:dyDescent="0.25">
      <c r="A386" s="118">
        <v>43364</v>
      </c>
      <c r="B386" s="75" t="s">
        <v>954</v>
      </c>
      <c r="C386" s="75" t="s">
        <v>407</v>
      </c>
      <c r="D386" s="75" t="s">
        <v>800</v>
      </c>
      <c r="E386" s="104">
        <v>250000</v>
      </c>
      <c r="F386" s="77" t="s">
        <v>16</v>
      </c>
      <c r="G386" s="61" t="s">
        <v>403</v>
      </c>
      <c r="H386" s="75" t="s">
        <v>980</v>
      </c>
      <c r="I386" s="77" t="s">
        <v>404</v>
      </c>
      <c r="J386" s="75">
        <f t="shared" si="6"/>
        <v>27.533039647577091</v>
      </c>
      <c r="K386" s="75">
        <v>9080</v>
      </c>
      <c r="L386" s="75"/>
    </row>
    <row r="387" spans="1:12" x14ac:dyDescent="0.25">
      <c r="A387" s="118">
        <v>43364</v>
      </c>
      <c r="B387" s="75" t="s">
        <v>826</v>
      </c>
      <c r="C387" s="75" t="s">
        <v>407</v>
      </c>
      <c r="D387" s="75" t="s">
        <v>800</v>
      </c>
      <c r="E387" s="104">
        <v>80000</v>
      </c>
      <c r="F387" s="77" t="s">
        <v>16</v>
      </c>
      <c r="G387" s="61" t="s">
        <v>403</v>
      </c>
      <c r="H387" s="75" t="s">
        <v>987</v>
      </c>
      <c r="I387" s="77" t="s">
        <v>404</v>
      </c>
      <c r="J387" s="75">
        <f t="shared" si="6"/>
        <v>8.8105726872246688</v>
      </c>
      <c r="K387" s="75">
        <v>9080</v>
      </c>
      <c r="L387" s="75"/>
    </row>
    <row r="388" spans="1:12" x14ac:dyDescent="0.25">
      <c r="A388" s="118">
        <v>43364</v>
      </c>
      <c r="B388" s="75" t="s">
        <v>825</v>
      </c>
      <c r="C388" s="75" t="s">
        <v>407</v>
      </c>
      <c r="D388" s="75" t="s">
        <v>800</v>
      </c>
      <c r="E388" s="104">
        <v>80000</v>
      </c>
      <c r="F388" s="77" t="s">
        <v>16</v>
      </c>
      <c r="G388" s="61" t="s">
        <v>403</v>
      </c>
      <c r="H388" s="75" t="s">
        <v>988</v>
      </c>
      <c r="I388" s="77" t="s">
        <v>404</v>
      </c>
      <c r="J388" s="75">
        <f t="shared" si="6"/>
        <v>8.8105726872246688</v>
      </c>
      <c r="K388" s="75">
        <v>9080</v>
      </c>
      <c r="L388" s="75"/>
    </row>
    <row r="389" spans="1:12" x14ac:dyDescent="0.25">
      <c r="A389" s="118">
        <v>43364</v>
      </c>
      <c r="B389" s="75" t="s">
        <v>834</v>
      </c>
      <c r="C389" s="75" t="s">
        <v>407</v>
      </c>
      <c r="D389" s="75" t="s">
        <v>800</v>
      </c>
      <c r="E389" s="104">
        <v>80000</v>
      </c>
      <c r="F389" s="77" t="s">
        <v>16</v>
      </c>
      <c r="G389" s="61" t="s">
        <v>403</v>
      </c>
      <c r="H389" s="75" t="s">
        <v>989</v>
      </c>
      <c r="I389" s="77" t="s">
        <v>404</v>
      </c>
      <c r="J389" s="75">
        <f t="shared" si="6"/>
        <v>8.8105726872246688</v>
      </c>
      <c r="K389" s="75">
        <v>9080</v>
      </c>
      <c r="L389" s="75"/>
    </row>
    <row r="390" spans="1:12" x14ac:dyDescent="0.25">
      <c r="A390" s="118">
        <v>43364</v>
      </c>
      <c r="B390" s="75" t="s">
        <v>824</v>
      </c>
      <c r="C390" s="75" t="s">
        <v>407</v>
      </c>
      <c r="D390" s="75" t="s">
        <v>800</v>
      </c>
      <c r="E390" s="104">
        <v>80000</v>
      </c>
      <c r="F390" s="77" t="s">
        <v>16</v>
      </c>
      <c r="G390" s="61" t="s">
        <v>403</v>
      </c>
      <c r="H390" s="75" t="s">
        <v>990</v>
      </c>
      <c r="I390" s="77" t="s">
        <v>404</v>
      </c>
      <c r="J390" s="75">
        <f t="shared" si="6"/>
        <v>8.8105726872246688</v>
      </c>
      <c r="K390" s="75">
        <v>9080</v>
      </c>
      <c r="L390" s="75"/>
    </row>
    <row r="391" spans="1:12" x14ac:dyDescent="0.25">
      <c r="A391" s="118">
        <v>43364</v>
      </c>
      <c r="B391" s="75" t="s">
        <v>835</v>
      </c>
      <c r="C391" s="75" t="s">
        <v>836</v>
      </c>
      <c r="D391" s="75" t="s">
        <v>800</v>
      </c>
      <c r="E391" s="104">
        <v>5000</v>
      </c>
      <c r="F391" s="77" t="s">
        <v>16</v>
      </c>
      <c r="G391" s="61" t="s">
        <v>403</v>
      </c>
      <c r="H391" s="75" t="s">
        <v>983</v>
      </c>
      <c r="I391" s="77" t="s">
        <v>404</v>
      </c>
      <c r="J391" s="75">
        <f t="shared" si="6"/>
        <v>0.5506607929515418</v>
      </c>
      <c r="K391" s="75">
        <v>9080</v>
      </c>
      <c r="L391" s="75"/>
    </row>
    <row r="392" spans="1:12" x14ac:dyDescent="0.25">
      <c r="A392" s="118">
        <v>43364</v>
      </c>
      <c r="B392" s="75" t="s">
        <v>837</v>
      </c>
      <c r="C392" s="75" t="s">
        <v>640</v>
      </c>
      <c r="D392" s="75" t="s">
        <v>639</v>
      </c>
      <c r="E392" s="104">
        <v>10000</v>
      </c>
      <c r="F392" s="77" t="s">
        <v>16</v>
      </c>
      <c r="G392" s="61" t="s">
        <v>403</v>
      </c>
      <c r="H392" s="75" t="s">
        <v>985</v>
      </c>
      <c r="I392" s="77" t="s">
        <v>404</v>
      </c>
      <c r="J392" s="75">
        <f t="shared" si="6"/>
        <v>1.1013215859030836</v>
      </c>
      <c r="K392" s="75">
        <v>9080</v>
      </c>
      <c r="L392" s="75"/>
    </row>
    <row r="393" spans="1:12" x14ac:dyDescent="0.25">
      <c r="A393" s="118">
        <v>43364</v>
      </c>
      <c r="B393" s="75" t="s">
        <v>838</v>
      </c>
      <c r="C393" s="75" t="s">
        <v>640</v>
      </c>
      <c r="D393" s="75" t="s">
        <v>800</v>
      </c>
      <c r="E393" s="104">
        <v>97500</v>
      </c>
      <c r="F393" s="77" t="s">
        <v>16</v>
      </c>
      <c r="G393" s="61" t="s">
        <v>403</v>
      </c>
      <c r="H393" s="75" t="s">
        <v>984</v>
      </c>
      <c r="I393" s="77" t="s">
        <v>404</v>
      </c>
      <c r="J393" s="75">
        <f t="shared" si="6"/>
        <v>10.737885462555067</v>
      </c>
      <c r="K393" s="75">
        <v>9080</v>
      </c>
      <c r="L393" s="75"/>
    </row>
    <row r="394" spans="1:12" x14ac:dyDescent="0.25">
      <c r="A394" s="118">
        <v>43364</v>
      </c>
      <c r="B394" s="75" t="s">
        <v>968</v>
      </c>
      <c r="C394" s="75" t="s">
        <v>532</v>
      </c>
      <c r="D394" s="75" t="s">
        <v>800</v>
      </c>
      <c r="E394" s="104">
        <v>500000</v>
      </c>
      <c r="F394" s="77" t="s">
        <v>16</v>
      </c>
      <c r="G394" s="61" t="s">
        <v>403</v>
      </c>
      <c r="H394" s="75" t="s">
        <v>986</v>
      </c>
      <c r="I394" s="77" t="s">
        <v>404</v>
      </c>
      <c r="J394" s="75">
        <f t="shared" si="6"/>
        <v>55.066079295154182</v>
      </c>
      <c r="K394" s="75">
        <v>9080</v>
      </c>
      <c r="L394" s="75"/>
    </row>
    <row r="395" spans="1:12" x14ac:dyDescent="0.25">
      <c r="A395" s="118">
        <v>43364</v>
      </c>
      <c r="B395" s="75" t="s">
        <v>839</v>
      </c>
      <c r="C395" s="75" t="s">
        <v>532</v>
      </c>
      <c r="D395" s="75" t="s">
        <v>800</v>
      </c>
      <c r="E395" s="104">
        <v>800000</v>
      </c>
      <c r="F395" s="77" t="s">
        <v>16</v>
      </c>
      <c r="G395" s="61" t="s">
        <v>403</v>
      </c>
      <c r="H395" s="75" t="s">
        <v>993</v>
      </c>
      <c r="I395" s="77" t="s">
        <v>404</v>
      </c>
      <c r="J395" s="75">
        <f t="shared" si="6"/>
        <v>88.105726872246692</v>
      </c>
      <c r="K395" s="75">
        <v>9080</v>
      </c>
      <c r="L395" s="75"/>
    </row>
    <row r="396" spans="1:12" x14ac:dyDescent="0.25">
      <c r="A396" s="118">
        <v>43364</v>
      </c>
      <c r="B396" s="75" t="s">
        <v>994</v>
      </c>
      <c r="C396" s="75" t="s">
        <v>995</v>
      </c>
      <c r="D396" s="75" t="s">
        <v>800</v>
      </c>
      <c r="E396" s="104">
        <v>20000</v>
      </c>
      <c r="F396" s="77" t="s">
        <v>16</v>
      </c>
      <c r="G396" s="61" t="s">
        <v>403</v>
      </c>
      <c r="H396" s="75" t="s">
        <v>996</v>
      </c>
      <c r="I396" s="77" t="s">
        <v>404</v>
      </c>
      <c r="J396" s="75">
        <f t="shared" si="6"/>
        <v>2.2026431718061672</v>
      </c>
      <c r="K396" s="75">
        <v>9080</v>
      </c>
      <c r="L396" s="75"/>
    </row>
    <row r="397" spans="1:12" x14ac:dyDescent="0.25">
      <c r="A397" s="118">
        <v>43364</v>
      </c>
      <c r="B397" s="75" t="s">
        <v>997</v>
      </c>
      <c r="C397" s="75" t="s">
        <v>405</v>
      </c>
      <c r="D397" s="75" t="s">
        <v>639</v>
      </c>
      <c r="E397" s="104">
        <v>10000</v>
      </c>
      <c r="F397" s="77" t="s">
        <v>16</v>
      </c>
      <c r="G397" s="61" t="s">
        <v>403</v>
      </c>
      <c r="H397" s="75" t="s">
        <v>998</v>
      </c>
      <c r="I397" s="77" t="s">
        <v>404</v>
      </c>
      <c r="J397" s="75">
        <f t="shared" si="6"/>
        <v>1.1013215859030836</v>
      </c>
      <c r="K397" s="75">
        <v>9080</v>
      </c>
      <c r="L397" s="75"/>
    </row>
    <row r="398" spans="1:12" x14ac:dyDescent="0.25">
      <c r="A398" s="118">
        <v>43364</v>
      </c>
      <c r="B398" s="75" t="s">
        <v>999</v>
      </c>
      <c r="C398" s="75" t="s">
        <v>401</v>
      </c>
      <c r="D398" s="75" t="s">
        <v>800</v>
      </c>
      <c r="E398" s="104">
        <v>10000</v>
      </c>
      <c r="F398" s="77" t="s">
        <v>16</v>
      </c>
      <c r="G398" s="61" t="s">
        <v>403</v>
      </c>
      <c r="H398" s="75" t="s">
        <v>1000</v>
      </c>
      <c r="I398" s="77" t="s">
        <v>404</v>
      </c>
      <c r="J398" s="75">
        <f t="shared" si="6"/>
        <v>1.1013215859030836</v>
      </c>
      <c r="K398" s="75">
        <v>9080</v>
      </c>
      <c r="L398" s="75"/>
    </row>
    <row r="399" spans="1:12" x14ac:dyDescent="0.25">
      <c r="A399" s="118">
        <v>43364</v>
      </c>
      <c r="B399" s="75" t="s">
        <v>840</v>
      </c>
      <c r="C399" s="75" t="s">
        <v>401</v>
      </c>
      <c r="D399" s="75" t="s">
        <v>800</v>
      </c>
      <c r="E399" s="104">
        <v>400000</v>
      </c>
      <c r="F399" s="77" t="s">
        <v>16</v>
      </c>
      <c r="G399" s="61" t="s">
        <v>403</v>
      </c>
      <c r="H399" s="75" t="s">
        <v>992</v>
      </c>
      <c r="I399" s="77" t="s">
        <v>404</v>
      </c>
      <c r="J399" s="75">
        <f t="shared" si="6"/>
        <v>44.052863436123346</v>
      </c>
      <c r="K399" s="75">
        <v>9080</v>
      </c>
      <c r="L399" s="75"/>
    </row>
    <row r="400" spans="1:12" x14ac:dyDescent="0.25">
      <c r="A400" s="79">
        <v>43365</v>
      </c>
      <c r="B400" s="74" t="s">
        <v>842</v>
      </c>
      <c r="C400" s="75" t="s">
        <v>472</v>
      </c>
      <c r="D400" s="75" t="s">
        <v>639</v>
      </c>
      <c r="E400" s="76">
        <v>1500000</v>
      </c>
      <c r="F400" s="115" t="s">
        <v>14</v>
      </c>
      <c r="G400" s="61" t="s">
        <v>403</v>
      </c>
      <c r="H400" s="74" t="s">
        <v>179</v>
      </c>
      <c r="I400" s="77" t="s">
        <v>404</v>
      </c>
      <c r="J400" s="75">
        <f t="shared" si="6"/>
        <v>165.19823788546256</v>
      </c>
      <c r="K400" s="75">
        <v>9080</v>
      </c>
      <c r="L400" s="75"/>
    </row>
    <row r="401" spans="1:12" x14ac:dyDescent="0.25">
      <c r="A401" s="79">
        <v>43365</v>
      </c>
      <c r="B401" s="74" t="s">
        <v>864</v>
      </c>
      <c r="C401" s="75" t="s">
        <v>401</v>
      </c>
      <c r="D401" s="75" t="s">
        <v>800</v>
      </c>
      <c r="E401" s="76">
        <v>1700000</v>
      </c>
      <c r="F401" s="115" t="s">
        <v>14</v>
      </c>
      <c r="G401" s="61" t="s">
        <v>403</v>
      </c>
      <c r="H401" s="74" t="s">
        <v>865</v>
      </c>
      <c r="I401" s="77" t="s">
        <v>404</v>
      </c>
      <c r="J401" s="75">
        <f t="shared" si="6"/>
        <v>187.22466960352423</v>
      </c>
      <c r="K401" s="75">
        <v>9080</v>
      </c>
      <c r="L401" s="75"/>
    </row>
    <row r="402" spans="1:12" x14ac:dyDescent="0.25">
      <c r="A402" s="79">
        <v>43365</v>
      </c>
      <c r="B402" s="74" t="s">
        <v>874</v>
      </c>
      <c r="C402" s="75" t="s">
        <v>401</v>
      </c>
      <c r="D402" s="75" t="s">
        <v>800</v>
      </c>
      <c r="E402" s="76">
        <v>150000</v>
      </c>
      <c r="F402" s="115" t="s">
        <v>14</v>
      </c>
      <c r="G402" s="61" t="s">
        <v>403</v>
      </c>
      <c r="H402" s="74" t="s">
        <v>875</v>
      </c>
      <c r="I402" s="77" t="s">
        <v>404</v>
      </c>
      <c r="J402" s="75">
        <f t="shared" si="6"/>
        <v>16.519823788546255</v>
      </c>
      <c r="K402" s="75">
        <v>9080</v>
      </c>
      <c r="L402" s="75"/>
    </row>
    <row r="403" spans="1:12" x14ac:dyDescent="0.25">
      <c r="A403" s="79">
        <v>43365</v>
      </c>
      <c r="B403" s="74" t="s">
        <v>876</v>
      </c>
      <c r="C403" s="75" t="s">
        <v>532</v>
      </c>
      <c r="D403" s="75" t="s">
        <v>800</v>
      </c>
      <c r="E403" s="76">
        <v>1800000</v>
      </c>
      <c r="F403" s="115" t="s">
        <v>14</v>
      </c>
      <c r="G403" s="61" t="s">
        <v>403</v>
      </c>
      <c r="H403" s="74" t="s">
        <v>877</v>
      </c>
      <c r="I403" s="77" t="s">
        <v>404</v>
      </c>
      <c r="J403" s="75">
        <f t="shared" si="6"/>
        <v>198.23788546255506</v>
      </c>
      <c r="K403" s="75">
        <v>9080</v>
      </c>
      <c r="L403" s="75"/>
    </row>
    <row r="404" spans="1:12" x14ac:dyDescent="0.25">
      <c r="A404" s="118">
        <v>43365</v>
      </c>
      <c r="B404" s="75" t="s">
        <v>656</v>
      </c>
      <c r="C404" s="75" t="s">
        <v>407</v>
      </c>
      <c r="D404" s="75" t="s">
        <v>473</v>
      </c>
      <c r="E404" s="104">
        <v>350000</v>
      </c>
      <c r="F404" s="115" t="s">
        <v>10</v>
      </c>
      <c r="G404" s="61" t="s">
        <v>403</v>
      </c>
      <c r="H404" s="74" t="s">
        <v>892</v>
      </c>
      <c r="I404" s="77" t="s">
        <v>404</v>
      </c>
      <c r="J404" s="75">
        <f t="shared" si="6"/>
        <v>38.546255506607928</v>
      </c>
      <c r="K404" s="75">
        <v>9080</v>
      </c>
      <c r="L404" s="75"/>
    </row>
    <row r="405" spans="1:12" x14ac:dyDescent="0.25">
      <c r="A405" s="118">
        <v>43365</v>
      </c>
      <c r="B405" s="75" t="s">
        <v>658</v>
      </c>
      <c r="C405" s="75" t="s">
        <v>401</v>
      </c>
      <c r="D405" s="75" t="s">
        <v>473</v>
      </c>
      <c r="E405" s="104">
        <v>300000</v>
      </c>
      <c r="F405" s="115" t="s">
        <v>10</v>
      </c>
      <c r="G405" s="61" t="s">
        <v>403</v>
      </c>
      <c r="H405" s="74" t="s">
        <v>891</v>
      </c>
      <c r="I405" s="77" t="s">
        <v>404</v>
      </c>
      <c r="J405" s="75">
        <f t="shared" si="6"/>
        <v>33.039647577092509</v>
      </c>
      <c r="K405" s="75">
        <v>9080</v>
      </c>
      <c r="L405" s="75"/>
    </row>
    <row r="406" spans="1:12" x14ac:dyDescent="0.25">
      <c r="A406" s="118">
        <v>43365</v>
      </c>
      <c r="B406" s="75" t="s">
        <v>655</v>
      </c>
      <c r="C406" s="75" t="s">
        <v>401</v>
      </c>
      <c r="D406" s="75" t="s">
        <v>473</v>
      </c>
      <c r="E406" s="104">
        <v>15000</v>
      </c>
      <c r="F406" s="115" t="s">
        <v>10</v>
      </c>
      <c r="G406" s="61" t="s">
        <v>403</v>
      </c>
      <c r="H406" s="74" t="s">
        <v>893</v>
      </c>
      <c r="I406" s="77" t="s">
        <v>404</v>
      </c>
      <c r="J406" s="75">
        <f t="shared" si="6"/>
        <v>1.6519823788546255</v>
      </c>
      <c r="K406" s="75">
        <v>9080</v>
      </c>
      <c r="L406" s="75"/>
    </row>
    <row r="407" spans="1:12" x14ac:dyDescent="0.25">
      <c r="A407" s="118">
        <v>43365</v>
      </c>
      <c r="B407" s="75" t="s">
        <v>904</v>
      </c>
      <c r="C407" s="75" t="s">
        <v>401</v>
      </c>
      <c r="D407" s="75" t="s">
        <v>473</v>
      </c>
      <c r="E407" s="104">
        <v>25000</v>
      </c>
      <c r="F407" s="77" t="s">
        <v>9</v>
      </c>
      <c r="G407" s="61" t="s">
        <v>403</v>
      </c>
      <c r="H407" s="74" t="s">
        <v>180</v>
      </c>
      <c r="I407" s="77" t="s">
        <v>404</v>
      </c>
      <c r="J407" s="75">
        <f t="shared" si="6"/>
        <v>2.7533039647577091</v>
      </c>
      <c r="K407" s="75">
        <v>9080</v>
      </c>
      <c r="L407" s="75"/>
    </row>
    <row r="408" spans="1:12" x14ac:dyDescent="0.25">
      <c r="A408" s="118">
        <v>43365</v>
      </c>
      <c r="B408" s="75" t="s">
        <v>907</v>
      </c>
      <c r="C408" s="75" t="s">
        <v>480</v>
      </c>
      <c r="D408" s="75" t="s">
        <v>473</v>
      </c>
      <c r="E408" s="104">
        <v>30000</v>
      </c>
      <c r="F408" s="77" t="s">
        <v>9</v>
      </c>
      <c r="G408" s="61" t="s">
        <v>403</v>
      </c>
      <c r="H408" s="74" t="s">
        <v>181</v>
      </c>
      <c r="I408" s="77" t="s">
        <v>404</v>
      </c>
      <c r="J408" s="75">
        <f t="shared" si="6"/>
        <v>3.303964757709251</v>
      </c>
      <c r="K408" s="75">
        <v>9080</v>
      </c>
      <c r="L408" s="75"/>
    </row>
    <row r="409" spans="1:12" x14ac:dyDescent="0.25">
      <c r="A409" s="118">
        <v>43365</v>
      </c>
      <c r="B409" s="75" t="s">
        <v>908</v>
      </c>
      <c r="C409" s="75" t="s">
        <v>401</v>
      </c>
      <c r="D409" s="75" t="s">
        <v>473</v>
      </c>
      <c r="E409" s="104">
        <v>10000</v>
      </c>
      <c r="F409" s="77" t="s">
        <v>9</v>
      </c>
      <c r="G409" s="61" t="s">
        <v>403</v>
      </c>
      <c r="H409" s="74" t="s">
        <v>937</v>
      </c>
      <c r="I409" s="77" t="s">
        <v>404</v>
      </c>
      <c r="J409" s="75">
        <f t="shared" si="6"/>
        <v>1.1013215859030836</v>
      </c>
      <c r="K409" s="75">
        <v>9080</v>
      </c>
      <c r="L409" s="75"/>
    </row>
    <row r="410" spans="1:12" x14ac:dyDescent="0.25">
      <c r="A410" s="118">
        <v>43365</v>
      </c>
      <c r="B410" s="75" t="s">
        <v>938</v>
      </c>
      <c r="C410" s="75" t="s">
        <v>407</v>
      </c>
      <c r="D410" s="75" t="s">
        <v>473</v>
      </c>
      <c r="E410" s="104">
        <v>80000</v>
      </c>
      <c r="F410" s="77" t="s">
        <v>9</v>
      </c>
      <c r="G410" s="61" t="s">
        <v>403</v>
      </c>
      <c r="H410" s="74" t="s">
        <v>940</v>
      </c>
      <c r="I410" s="77" t="s">
        <v>404</v>
      </c>
      <c r="J410" s="75">
        <f t="shared" si="6"/>
        <v>8.8105726872246688</v>
      </c>
      <c r="K410" s="75">
        <v>9080</v>
      </c>
      <c r="L410" s="75"/>
    </row>
    <row r="411" spans="1:12" x14ac:dyDescent="0.25">
      <c r="A411" s="118">
        <v>43365</v>
      </c>
      <c r="B411" s="75" t="s">
        <v>939</v>
      </c>
      <c r="C411" s="75" t="s">
        <v>407</v>
      </c>
      <c r="D411" s="75" t="s">
        <v>473</v>
      </c>
      <c r="E411" s="104">
        <v>80000</v>
      </c>
      <c r="F411" s="77" t="s">
        <v>9</v>
      </c>
      <c r="G411" s="61" t="s">
        <v>403</v>
      </c>
      <c r="H411" s="74" t="s">
        <v>941</v>
      </c>
      <c r="I411" s="77" t="s">
        <v>404</v>
      </c>
      <c r="J411" s="75">
        <f t="shared" si="6"/>
        <v>8.8105726872246688</v>
      </c>
      <c r="K411" s="75">
        <v>9080</v>
      </c>
      <c r="L411" s="75"/>
    </row>
    <row r="412" spans="1:12" x14ac:dyDescent="0.25">
      <c r="A412" s="118">
        <v>43365</v>
      </c>
      <c r="B412" s="75" t="s">
        <v>519</v>
      </c>
      <c r="C412" s="75" t="s">
        <v>909</v>
      </c>
      <c r="D412" s="75" t="s">
        <v>473</v>
      </c>
      <c r="E412" s="104">
        <v>200000</v>
      </c>
      <c r="F412" s="77" t="s">
        <v>9</v>
      </c>
      <c r="G412" s="61" t="s">
        <v>403</v>
      </c>
      <c r="H412" s="74" t="s">
        <v>942</v>
      </c>
      <c r="I412" s="77" t="s">
        <v>404</v>
      </c>
      <c r="J412" s="75">
        <f t="shared" si="6"/>
        <v>22.026431718061673</v>
      </c>
      <c r="K412" s="75">
        <v>9080</v>
      </c>
      <c r="L412" s="75"/>
    </row>
    <row r="413" spans="1:12" x14ac:dyDescent="0.25">
      <c r="A413" s="118">
        <v>43365</v>
      </c>
      <c r="B413" s="75" t="s">
        <v>910</v>
      </c>
      <c r="C413" s="75" t="s">
        <v>909</v>
      </c>
      <c r="D413" s="75" t="s">
        <v>473</v>
      </c>
      <c r="E413" s="104">
        <v>50000</v>
      </c>
      <c r="F413" s="77" t="s">
        <v>9</v>
      </c>
      <c r="G413" s="61" t="s">
        <v>403</v>
      </c>
      <c r="H413" s="74" t="s">
        <v>943</v>
      </c>
      <c r="I413" s="77" t="s">
        <v>404</v>
      </c>
      <c r="J413" s="75">
        <f t="shared" si="6"/>
        <v>5.5066079295154182</v>
      </c>
      <c r="K413" s="75">
        <v>9080</v>
      </c>
      <c r="L413" s="75"/>
    </row>
    <row r="414" spans="1:12" x14ac:dyDescent="0.25">
      <c r="A414" s="118">
        <v>43365</v>
      </c>
      <c r="B414" s="75" t="s">
        <v>914</v>
      </c>
      <c r="C414" s="75" t="s">
        <v>401</v>
      </c>
      <c r="D414" s="75" t="s">
        <v>473</v>
      </c>
      <c r="E414" s="104">
        <v>450000</v>
      </c>
      <c r="F414" s="77" t="s">
        <v>9</v>
      </c>
      <c r="G414" s="61" t="s">
        <v>403</v>
      </c>
      <c r="H414" s="74" t="s">
        <v>944</v>
      </c>
      <c r="I414" s="77" t="s">
        <v>404</v>
      </c>
      <c r="J414" s="75">
        <f t="shared" si="6"/>
        <v>49.559471365638764</v>
      </c>
      <c r="K414" s="75">
        <v>9080</v>
      </c>
      <c r="L414" s="75"/>
    </row>
    <row r="415" spans="1:12" x14ac:dyDescent="0.25">
      <c r="A415" s="118">
        <v>43365</v>
      </c>
      <c r="B415" s="75" t="s">
        <v>528</v>
      </c>
      <c r="C415" s="75" t="s">
        <v>481</v>
      </c>
      <c r="D415" s="75" t="s">
        <v>473</v>
      </c>
      <c r="E415" s="104">
        <v>50000</v>
      </c>
      <c r="F415" s="77" t="s">
        <v>9</v>
      </c>
      <c r="G415" s="61" t="s">
        <v>403</v>
      </c>
      <c r="H415" s="74" t="s">
        <v>945</v>
      </c>
      <c r="I415" s="77" t="s">
        <v>404</v>
      </c>
      <c r="J415" s="75">
        <f t="shared" si="6"/>
        <v>5.5066079295154182</v>
      </c>
      <c r="K415" s="75">
        <v>9080</v>
      </c>
      <c r="L415" s="75"/>
    </row>
    <row r="416" spans="1:12" x14ac:dyDescent="0.25">
      <c r="A416" s="118">
        <v>43365</v>
      </c>
      <c r="B416" s="75" t="s">
        <v>911</v>
      </c>
      <c r="C416" s="75" t="s">
        <v>401</v>
      </c>
      <c r="D416" s="75" t="s">
        <v>473</v>
      </c>
      <c r="E416" s="104">
        <v>40000</v>
      </c>
      <c r="F416" s="77" t="s">
        <v>9</v>
      </c>
      <c r="G416" s="61" t="s">
        <v>403</v>
      </c>
      <c r="H416" s="74" t="s">
        <v>946</v>
      </c>
      <c r="I416" s="77" t="s">
        <v>404</v>
      </c>
      <c r="J416" s="75">
        <f t="shared" si="6"/>
        <v>4.4052863436123344</v>
      </c>
      <c r="K416" s="75">
        <v>9080</v>
      </c>
      <c r="L416" s="75"/>
    </row>
    <row r="417" spans="1:12" x14ac:dyDescent="0.25">
      <c r="A417" s="79">
        <v>43365</v>
      </c>
      <c r="B417" s="74" t="s">
        <v>599</v>
      </c>
      <c r="C417" s="74" t="s">
        <v>401</v>
      </c>
      <c r="D417" s="75" t="s">
        <v>639</v>
      </c>
      <c r="E417" s="78">
        <v>50000</v>
      </c>
      <c r="F417" s="77" t="s">
        <v>12</v>
      </c>
      <c r="G417" s="61" t="s">
        <v>403</v>
      </c>
      <c r="H417" s="74" t="s">
        <v>178</v>
      </c>
      <c r="I417" s="77" t="s">
        <v>404</v>
      </c>
      <c r="J417" s="75">
        <f t="shared" si="6"/>
        <v>5.5066079295154182</v>
      </c>
      <c r="K417" s="75">
        <v>9080</v>
      </c>
      <c r="L417" s="75"/>
    </row>
    <row r="418" spans="1:12" x14ac:dyDescent="0.25">
      <c r="A418" s="79">
        <v>43365</v>
      </c>
      <c r="B418" s="74" t="s">
        <v>949</v>
      </c>
      <c r="C418" s="74" t="s">
        <v>480</v>
      </c>
      <c r="D418" s="75" t="s">
        <v>639</v>
      </c>
      <c r="E418" s="78">
        <v>1200000</v>
      </c>
      <c r="F418" s="77" t="s">
        <v>12</v>
      </c>
      <c r="G418" s="61" t="s">
        <v>403</v>
      </c>
      <c r="H418" s="74" t="s">
        <v>177</v>
      </c>
      <c r="I418" s="77" t="s">
        <v>404</v>
      </c>
      <c r="J418" s="75">
        <f t="shared" si="6"/>
        <v>132.15859030837004</v>
      </c>
      <c r="K418" s="75">
        <v>9080</v>
      </c>
      <c r="L418" s="75"/>
    </row>
    <row r="419" spans="1:12" x14ac:dyDescent="0.25">
      <c r="A419" s="79">
        <v>43365</v>
      </c>
      <c r="B419" s="74" t="s">
        <v>678</v>
      </c>
      <c r="C419" s="74" t="s">
        <v>401</v>
      </c>
      <c r="D419" s="75" t="s">
        <v>639</v>
      </c>
      <c r="E419" s="78">
        <v>17500</v>
      </c>
      <c r="F419" s="77" t="s">
        <v>12</v>
      </c>
      <c r="G419" s="61" t="s">
        <v>403</v>
      </c>
      <c r="H419" s="74" t="s">
        <v>182</v>
      </c>
      <c r="I419" s="77" t="s">
        <v>404</v>
      </c>
      <c r="J419" s="75">
        <f t="shared" si="6"/>
        <v>1.9273127753303965</v>
      </c>
      <c r="K419" s="75">
        <v>9080</v>
      </c>
      <c r="L419" s="75"/>
    </row>
    <row r="420" spans="1:12" x14ac:dyDescent="0.25">
      <c r="A420" s="79">
        <v>43365</v>
      </c>
      <c r="B420" s="74" t="s">
        <v>915</v>
      </c>
      <c r="C420" s="74" t="s">
        <v>640</v>
      </c>
      <c r="D420" s="75" t="s">
        <v>639</v>
      </c>
      <c r="E420" s="78">
        <v>220000</v>
      </c>
      <c r="F420" s="77" t="s">
        <v>12</v>
      </c>
      <c r="G420" s="61" t="s">
        <v>403</v>
      </c>
      <c r="H420" s="74" t="s">
        <v>185</v>
      </c>
      <c r="I420" s="77" t="s">
        <v>404</v>
      </c>
      <c r="J420" s="75">
        <f t="shared" si="6"/>
        <v>24.229074889867842</v>
      </c>
      <c r="K420" s="75">
        <v>9080</v>
      </c>
      <c r="L420" s="75"/>
    </row>
    <row r="421" spans="1:12" x14ac:dyDescent="0.25">
      <c r="A421" s="79">
        <v>43365</v>
      </c>
      <c r="B421" s="74" t="s">
        <v>675</v>
      </c>
      <c r="C421" s="74" t="s">
        <v>638</v>
      </c>
      <c r="D421" s="75" t="s">
        <v>639</v>
      </c>
      <c r="E421" s="78">
        <v>20000</v>
      </c>
      <c r="F421" s="77" t="s">
        <v>12</v>
      </c>
      <c r="G421" s="61" t="s">
        <v>403</v>
      </c>
      <c r="H421" s="74" t="s">
        <v>187</v>
      </c>
      <c r="I421" s="77" t="s">
        <v>404</v>
      </c>
      <c r="J421" s="75">
        <f t="shared" si="6"/>
        <v>2.2026431718061672</v>
      </c>
      <c r="K421" s="75">
        <v>9080</v>
      </c>
      <c r="L421" s="75"/>
    </row>
    <row r="422" spans="1:12" x14ac:dyDescent="0.25">
      <c r="A422" s="79">
        <v>43365</v>
      </c>
      <c r="B422" s="74" t="s">
        <v>673</v>
      </c>
      <c r="C422" s="74" t="s">
        <v>638</v>
      </c>
      <c r="D422" s="75" t="s">
        <v>639</v>
      </c>
      <c r="E422" s="78">
        <v>34000</v>
      </c>
      <c r="F422" s="77" t="s">
        <v>12</v>
      </c>
      <c r="G422" s="61" t="s">
        <v>403</v>
      </c>
      <c r="H422" s="74" t="s">
        <v>188</v>
      </c>
      <c r="I422" s="77" t="s">
        <v>404</v>
      </c>
      <c r="J422" s="75">
        <f t="shared" si="6"/>
        <v>3.7444933920704844</v>
      </c>
      <c r="K422" s="75">
        <v>9080</v>
      </c>
      <c r="L422" s="75"/>
    </row>
    <row r="423" spans="1:12" x14ac:dyDescent="0.25">
      <c r="A423" s="118">
        <v>43365</v>
      </c>
      <c r="B423" s="75" t="s">
        <v>1001</v>
      </c>
      <c r="C423" s="75" t="s">
        <v>407</v>
      </c>
      <c r="D423" s="75" t="s">
        <v>800</v>
      </c>
      <c r="E423" s="104">
        <v>80000</v>
      </c>
      <c r="F423" s="77" t="s">
        <v>16</v>
      </c>
      <c r="G423" s="61" t="s">
        <v>403</v>
      </c>
      <c r="H423" s="75" t="s">
        <v>1002</v>
      </c>
      <c r="I423" s="77" t="s">
        <v>404</v>
      </c>
      <c r="J423" s="75">
        <f t="shared" si="6"/>
        <v>8.8105726872246688</v>
      </c>
      <c r="K423" s="75">
        <v>9080</v>
      </c>
      <c r="L423" s="75"/>
    </row>
    <row r="424" spans="1:12" x14ac:dyDescent="0.25">
      <c r="A424" s="118">
        <v>43365</v>
      </c>
      <c r="B424" s="75" t="s">
        <v>1003</v>
      </c>
      <c r="C424" s="75" t="s">
        <v>407</v>
      </c>
      <c r="D424" s="75" t="s">
        <v>800</v>
      </c>
      <c r="E424" s="104">
        <v>250000</v>
      </c>
      <c r="F424" s="77" t="s">
        <v>16</v>
      </c>
      <c r="G424" s="61" t="s">
        <v>403</v>
      </c>
      <c r="H424" s="75" t="s">
        <v>1004</v>
      </c>
      <c r="I424" s="77" t="s">
        <v>404</v>
      </c>
      <c r="J424" s="75">
        <f t="shared" si="6"/>
        <v>27.533039647577091</v>
      </c>
      <c r="K424" s="75">
        <v>9080</v>
      </c>
      <c r="L424" s="75"/>
    </row>
    <row r="425" spans="1:12" x14ac:dyDescent="0.25">
      <c r="A425" s="79">
        <v>43365</v>
      </c>
      <c r="B425" s="74" t="s">
        <v>1056</v>
      </c>
      <c r="C425" s="75" t="s">
        <v>401</v>
      </c>
      <c r="D425" s="75" t="s">
        <v>800</v>
      </c>
      <c r="E425" s="78">
        <v>700000</v>
      </c>
      <c r="F425" s="77" t="s">
        <v>13</v>
      </c>
      <c r="G425" s="61" t="s">
        <v>403</v>
      </c>
      <c r="H425" s="74" t="s">
        <v>1055</v>
      </c>
      <c r="I425" s="77" t="s">
        <v>404</v>
      </c>
      <c r="J425" s="75">
        <f t="shared" si="6"/>
        <v>77.092511013215855</v>
      </c>
      <c r="K425" s="75">
        <v>9080</v>
      </c>
      <c r="L425" s="75"/>
    </row>
    <row r="426" spans="1:12" x14ac:dyDescent="0.25">
      <c r="A426" s="79">
        <v>43365</v>
      </c>
      <c r="B426" s="74" t="s">
        <v>1057</v>
      </c>
      <c r="C426" s="75" t="s">
        <v>401</v>
      </c>
      <c r="D426" s="75" t="s">
        <v>800</v>
      </c>
      <c r="E426" s="78">
        <v>700000</v>
      </c>
      <c r="F426" s="77" t="s">
        <v>13</v>
      </c>
      <c r="G426" s="61" t="s">
        <v>403</v>
      </c>
      <c r="H426" s="74" t="s">
        <v>1058</v>
      </c>
      <c r="I426" s="77" t="s">
        <v>404</v>
      </c>
      <c r="J426" s="75">
        <f t="shared" si="6"/>
        <v>77.092511013215855</v>
      </c>
      <c r="K426" s="75">
        <v>9080</v>
      </c>
      <c r="L426" s="75"/>
    </row>
    <row r="427" spans="1:12" x14ac:dyDescent="0.25">
      <c r="A427" s="79">
        <v>43365</v>
      </c>
      <c r="B427" s="74" t="s">
        <v>1059</v>
      </c>
      <c r="C427" s="75" t="s">
        <v>401</v>
      </c>
      <c r="D427" s="75" t="s">
        <v>800</v>
      </c>
      <c r="E427" s="78">
        <v>150000</v>
      </c>
      <c r="F427" s="77" t="s">
        <v>13</v>
      </c>
      <c r="G427" s="61" t="s">
        <v>403</v>
      </c>
      <c r="H427" s="74" t="s">
        <v>1060</v>
      </c>
      <c r="I427" s="77" t="s">
        <v>404</v>
      </c>
      <c r="J427" s="75">
        <f t="shared" si="6"/>
        <v>16.519823788546255</v>
      </c>
      <c r="K427" s="75">
        <v>9080</v>
      </c>
      <c r="L427" s="75"/>
    </row>
    <row r="428" spans="1:12" x14ac:dyDescent="0.25">
      <c r="A428" s="79">
        <v>43365</v>
      </c>
      <c r="B428" s="74" t="s">
        <v>1062</v>
      </c>
      <c r="C428" s="75" t="s">
        <v>532</v>
      </c>
      <c r="D428" s="75" t="s">
        <v>800</v>
      </c>
      <c r="E428" s="78">
        <v>700000</v>
      </c>
      <c r="F428" s="77" t="s">
        <v>13</v>
      </c>
      <c r="G428" s="61" t="s">
        <v>403</v>
      </c>
      <c r="H428" s="74" t="s">
        <v>1063</v>
      </c>
      <c r="I428" s="77" t="s">
        <v>404</v>
      </c>
      <c r="J428" s="75">
        <f t="shared" si="6"/>
        <v>77.092511013215855</v>
      </c>
      <c r="K428" s="75">
        <v>9080</v>
      </c>
      <c r="L428" s="75"/>
    </row>
    <row r="429" spans="1:12" x14ac:dyDescent="0.25">
      <c r="A429" s="79">
        <v>43365</v>
      </c>
      <c r="B429" s="74" t="s">
        <v>1072</v>
      </c>
      <c r="C429" s="75" t="s">
        <v>532</v>
      </c>
      <c r="D429" s="75" t="s">
        <v>800</v>
      </c>
      <c r="E429" s="78">
        <v>700000</v>
      </c>
      <c r="F429" s="77" t="s">
        <v>13</v>
      </c>
      <c r="G429" s="61" t="s">
        <v>403</v>
      </c>
      <c r="H429" s="74" t="s">
        <v>1061</v>
      </c>
      <c r="I429" s="77" t="s">
        <v>404</v>
      </c>
      <c r="J429" s="75">
        <f t="shared" si="6"/>
        <v>77.092511013215855</v>
      </c>
      <c r="K429" s="75">
        <v>9080</v>
      </c>
      <c r="L429" s="75"/>
    </row>
    <row r="430" spans="1:12" x14ac:dyDescent="0.25">
      <c r="A430" s="79">
        <v>43365</v>
      </c>
      <c r="B430" s="74" t="s">
        <v>1071</v>
      </c>
      <c r="C430" s="75" t="s">
        <v>532</v>
      </c>
      <c r="D430" s="75" t="s">
        <v>800</v>
      </c>
      <c r="E430" s="78">
        <v>700000</v>
      </c>
      <c r="F430" s="77" t="s">
        <v>13</v>
      </c>
      <c r="G430" s="61" t="s">
        <v>403</v>
      </c>
      <c r="H430" s="74" t="s">
        <v>1064</v>
      </c>
      <c r="I430" s="77" t="s">
        <v>404</v>
      </c>
      <c r="J430" s="75">
        <f t="shared" si="6"/>
        <v>77.092511013215855</v>
      </c>
      <c r="K430" s="75">
        <v>9080</v>
      </c>
      <c r="L430" s="75"/>
    </row>
    <row r="431" spans="1:12" x14ac:dyDescent="0.25">
      <c r="A431" s="79">
        <v>43365</v>
      </c>
      <c r="B431" s="74" t="s">
        <v>1070</v>
      </c>
      <c r="C431" s="75" t="s">
        <v>532</v>
      </c>
      <c r="D431" s="75" t="s">
        <v>800</v>
      </c>
      <c r="E431" s="78">
        <v>800000</v>
      </c>
      <c r="F431" s="77" t="s">
        <v>13</v>
      </c>
      <c r="G431" s="61" t="s">
        <v>403</v>
      </c>
      <c r="H431" s="74" t="s">
        <v>1065</v>
      </c>
      <c r="I431" s="77" t="s">
        <v>404</v>
      </c>
      <c r="J431" s="75">
        <f t="shared" si="6"/>
        <v>88.105726872246692</v>
      </c>
      <c r="K431" s="75">
        <v>9080</v>
      </c>
      <c r="L431" s="75"/>
    </row>
    <row r="432" spans="1:12" x14ac:dyDescent="0.25">
      <c r="A432" s="79">
        <v>43365</v>
      </c>
      <c r="B432" s="74" t="s">
        <v>1069</v>
      </c>
      <c r="C432" s="75" t="s">
        <v>532</v>
      </c>
      <c r="D432" s="75" t="s">
        <v>800</v>
      </c>
      <c r="E432" s="78">
        <v>1000000</v>
      </c>
      <c r="F432" s="77" t="s">
        <v>13</v>
      </c>
      <c r="G432" s="61" t="s">
        <v>403</v>
      </c>
      <c r="H432" s="74" t="s">
        <v>1066</v>
      </c>
      <c r="I432" s="77" t="s">
        <v>404</v>
      </c>
      <c r="J432" s="75">
        <f t="shared" si="6"/>
        <v>110.13215859030836</v>
      </c>
      <c r="K432" s="75">
        <v>9080</v>
      </c>
      <c r="L432" s="75"/>
    </row>
    <row r="433" spans="1:12" x14ac:dyDescent="0.25">
      <c r="A433" s="79">
        <v>43365</v>
      </c>
      <c r="B433" s="74" t="s">
        <v>1073</v>
      </c>
      <c r="C433" s="75" t="s">
        <v>405</v>
      </c>
      <c r="D433" s="75" t="s">
        <v>800</v>
      </c>
      <c r="E433" s="78">
        <v>700000</v>
      </c>
      <c r="F433" s="77" t="s">
        <v>13</v>
      </c>
      <c r="G433" s="61" t="s">
        <v>403</v>
      </c>
      <c r="H433" s="74" t="s">
        <v>1067</v>
      </c>
      <c r="I433" s="77" t="s">
        <v>404</v>
      </c>
      <c r="J433" s="75">
        <f t="shared" si="6"/>
        <v>77.092511013215855</v>
      </c>
      <c r="K433" s="75">
        <v>9080</v>
      </c>
      <c r="L433" s="75"/>
    </row>
    <row r="434" spans="1:12" x14ac:dyDescent="0.25">
      <c r="A434" s="79">
        <v>43365</v>
      </c>
      <c r="B434" s="74" t="s">
        <v>1074</v>
      </c>
      <c r="C434" s="75" t="s">
        <v>407</v>
      </c>
      <c r="D434" s="75" t="s">
        <v>800</v>
      </c>
      <c r="E434" s="78">
        <v>240000</v>
      </c>
      <c r="F434" s="77" t="s">
        <v>13</v>
      </c>
      <c r="G434" s="61" t="s">
        <v>403</v>
      </c>
      <c r="H434" s="74" t="s">
        <v>1068</v>
      </c>
      <c r="I434" s="77" t="s">
        <v>404</v>
      </c>
      <c r="J434" s="75">
        <f t="shared" si="6"/>
        <v>26.431718061674008</v>
      </c>
      <c r="K434" s="75">
        <v>9080</v>
      </c>
      <c r="L434" s="75"/>
    </row>
    <row r="435" spans="1:12" x14ac:dyDescent="0.25">
      <c r="A435" s="79">
        <v>43365</v>
      </c>
      <c r="B435" s="74" t="s">
        <v>1076</v>
      </c>
      <c r="C435" s="75" t="s">
        <v>407</v>
      </c>
      <c r="D435" s="75" t="s">
        <v>800</v>
      </c>
      <c r="E435" s="78">
        <v>80000</v>
      </c>
      <c r="F435" s="77" t="s">
        <v>13</v>
      </c>
      <c r="G435" s="61" t="s">
        <v>403</v>
      </c>
      <c r="H435" s="74" t="s">
        <v>1075</v>
      </c>
      <c r="I435" s="77" t="s">
        <v>404</v>
      </c>
      <c r="J435" s="75">
        <f t="shared" si="6"/>
        <v>8.8105726872246688</v>
      </c>
      <c r="K435" s="75">
        <v>9080</v>
      </c>
      <c r="L435" s="75"/>
    </row>
    <row r="436" spans="1:12" x14ac:dyDescent="0.25">
      <c r="A436" s="79">
        <v>43365</v>
      </c>
      <c r="B436" s="74" t="s">
        <v>1077</v>
      </c>
      <c r="C436" s="75" t="s">
        <v>401</v>
      </c>
      <c r="D436" s="75" t="s">
        <v>800</v>
      </c>
      <c r="E436" s="78">
        <v>38000</v>
      </c>
      <c r="F436" s="77" t="s">
        <v>13</v>
      </c>
      <c r="G436" s="61" t="s">
        <v>403</v>
      </c>
      <c r="H436" s="74" t="s">
        <v>1078</v>
      </c>
      <c r="I436" s="77" t="s">
        <v>404</v>
      </c>
      <c r="J436" s="75">
        <f t="shared" si="6"/>
        <v>4.1850220264317182</v>
      </c>
      <c r="K436" s="75">
        <v>9080</v>
      </c>
      <c r="L436" s="75"/>
    </row>
    <row r="437" spans="1:12" x14ac:dyDescent="0.25">
      <c r="A437" s="79">
        <v>43365</v>
      </c>
      <c r="B437" s="74" t="s">
        <v>1079</v>
      </c>
      <c r="C437" s="75" t="s">
        <v>407</v>
      </c>
      <c r="D437" s="75" t="s">
        <v>800</v>
      </c>
      <c r="E437" s="78">
        <v>1000000</v>
      </c>
      <c r="F437" s="77" t="s">
        <v>13</v>
      </c>
      <c r="G437" s="61" t="s">
        <v>403</v>
      </c>
      <c r="H437" s="74" t="s">
        <v>1080</v>
      </c>
      <c r="I437" s="77" t="s">
        <v>404</v>
      </c>
      <c r="J437" s="75">
        <f t="shared" si="6"/>
        <v>110.13215859030836</v>
      </c>
      <c r="K437" s="75">
        <v>9080</v>
      </c>
      <c r="L437" s="75"/>
    </row>
    <row r="438" spans="1:12" x14ac:dyDescent="0.25">
      <c r="A438" s="79">
        <v>43366</v>
      </c>
      <c r="B438" s="74" t="s">
        <v>878</v>
      </c>
      <c r="C438" s="75" t="s">
        <v>401</v>
      </c>
      <c r="D438" s="75" t="s">
        <v>800</v>
      </c>
      <c r="E438" s="76">
        <v>20000</v>
      </c>
      <c r="F438" s="115" t="s">
        <v>14</v>
      </c>
      <c r="G438" s="61" t="s">
        <v>403</v>
      </c>
      <c r="H438" s="74" t="s">
        <v>879</v>
      </c>
      <c r="I438" s="77" t="s">
        <v>404</v>
      </c>
      <c r="J438" s="75">
        <f t="shared" si="6"/>
        <v>2.2026431718061672</v>
      </c>
      <c r="K438" s="75">
        <v>9080</v>
      </c>
      <c r="L438" s="75"/>
    </row>
    <row r="439" spans="1:12" x14ac:dyDescent="0.25">
      <c r="A439" s="79">
        <v>43366</v>
      </c>
      <c r="B439" s="74" t="s">
        <v>1076</v>
      </c>
      <c r="C439" s="75" t="s">
        <v>407</v>
      </c>
      <c r="D439" s="75" t="s">
        <v>800</v>
      </c>
      <c r="E439" s="78">
        <v>80000</v>
      </c>
      <c r="F439" s="77" t="s">
        <v>13</v>
      </c>
      <c r="G439" s="61" t="s">
        <v>403</v>
      </c>
      <c r="H439" s="74" t="s">
        <v>1083</v>
      </c>
      <c r="I439" s="77" t="s">
        <v>404</v>
      </c>
      <c r="J439" s="75">
        <f t="shared" si="6"/>
        <v>8.8105726872246688</v>
      </c>
      <c r="K439" s="75">
        <v>9080</v>
      </c>
      <c r="L439" s="75"/>
    </row>
    <row r="440" spans="1:12" x14ac:dyDescent="0.25">
      <c r="A440" s="79">
        <v>43367</v>
      </c>
      <c r="B440" s="74" t="s">
        <v>646</v>
      </c>
      <c r="C440" s="75" t="s">
        <v>401</v>
      </c>
      <c r="D440" s="75" t="s">
        <v>402</v>
      </c>
      <c r="E440" s="78">
        <v>80000</v>
      </c>
      <c r="F440" s="115" t="s">
        <v>14</v>
      </c>
      <c r="G440" s="61" t="s">
        <v>403</v>
      </c>
      <c r="H440" s="74" t="s">
        <v>189</v>
      </c>
      <c r="I440" s="77" t="s">
        <v>404</v>
      </c>
      <c r="J440" s="75">
        <f t="shared" si="6"/>
        <v>8.8105726872246688</v>
      </c>
      <c r="K440" s="75">
        <v>9080</v>
      </c>
      <c r="L440" s="75"/>
    </row>
    <row r="441" spans="1:12" x14ac:dyDescent="0.25">
      <c r="A441" s="79">
        <v>43367</v>
      </c>
      <c r="B441" s="74" t="s">
        <v>684</v>
      </c>
      <c r="C441" s="75" t="s">
        <v>401</v>
      </c>
      <c r="D441" s="75" t="s">
        <v>402</v>
      </c>
      <c r="E441" s="78">
        <v>60000</v>
      </c>
      <c r="F441" s="115" t="s">
        <v>14</v>
      </c>
      <c r="G441" s="61" t="s">
        <v>403</v>
      </c>
      <c r="H441" s="74" t="s">
        <v>201</v>
      </c>
      <c r="I441" s="77" t="s">
        <v>404</v>
      </c>
      <c r="J441" s="75">
        <f t="shared" si="6"/>
        <v>6.607929515418502</v>
      </c>
      <c r="K441" s="75">
        <v>9080</v>
      </c>
      <c r="L441" s="75"/>
    </row>
    <row r="442" spans="1:12" x14ac:dyDescent="0.25">
      <c r="A442" s="79">
        <v>43367</v>
      </c>
      <c r="B442" s="74" t="s">
        <v>880</v>
      </c>
      <c r="C442" s="75" t="s">
        <v>401</v>
      </c>
      <c r="D442" s="75" t="s">
        <v>800</v>
      </c>
      <c r="E442" s="76">
        <v>5000</v>
      </c>
      <c r="F442" s="115" t="s">
        <v>14</v>
      </c>
      <c r="G442" s="61" t="s">
        <v>403</v>
      </c>
      <c r="H442" s="74" t="s">
        <v>881</v>
      </c>
      <c r="I442" s="77" t="s">
        <v>404</v>
      </c>
      <c r="J442" s="75">
        <f t="shared" si="6"/>
        <v>0.5506607929515418</v>
      </c>
      <c r="K442" s="75">
        <v>9080</v>
      </c>
      <c r="L442" s="75"/>
    </row>
    <row r="443" spans="1:12" x14ac:dyDescent="0.25">
      <c r="A443" s="79">
        <v>43367</v>
      </c>
      <c r="B443" s="74" t="s">
        <v>677</v>
      </c>
      <c r="C443" s="75" t="s">
        <v>401</v>
      </c>
      <c r="D443" s="75" t="s">
        <v>406</v>
      </c>
      <c r="E443" s="78">
        <v>155000</v>
      </c>
      <c r="F443" s="115" t="s">
        <v>19</v>
      </c>
      <c r="G443" s="61" t="s">
        <v>403</v>
      </c>
      <c r="H443" s="74" t="s">
        <v>193</v>
      </c>
      <c r="I443" s="77" t="s">
        <v>404</v>
      </c>
      <c r="J443" s="75">
        <f t="shared" si="6"/>
        <v>17.070484581497798</v>
      </c>
      <c r="K443" s="75">
        <v>9080</v>
      </c>
      <c r="L443" s="75"/>
    </row>
    <row r="444" spans="1:12" x14ac:dyDescent="0.25">
      <c r="A444" s="118">
        <v>43367</v>
      </c>
      <c r="B444" s="75" t="s">
        <v>647</v>
      </c>
      <c r="C444" s="75" t="s">
        <v>401</v>
      </c>
      <c r="D444" s="75" t="s">
        <v>473</v>
      </c>
      <c r="E444" s="104">
        <v>19000</v>
      </c>
      <c r="F444" s="115" t="s">
        <v>10</v>
      </c>
      <c r="G444" s="61" t="s">
        <v>403</v>
      </c>
      <c r="H444" s="74" t="s">
        <v>174</v>
      </c>
      <c r="I444" s="77" t="s">
        <v>404</v>
      </c>
      <c r="J444" s="75">
        <f t="shared" si="6"/>
        <v>2.0925110132158591</v>
      </c>
      <c r="K444" s="75">
        <v>9080</v>
      </c>
      <c r="L444" s="75"/>
    </row>
    <row r="445" spans="1:12" x14ac:dyDescent="0.25">
      <c r="A445" s="118">
        <v>43367</v>
      </c>
      <c r="B445" s="75" t="s">
        <v>479</v>
      </c>
      <c r="C445" s="75" t="s">
        <v>401</v>
      </c>
      <c r="D445" s="75" t="s">
        <v>473</v>
      </c>
      <c r="E445" s="104">
        <v>27000</v>
      </c>
      <c r="F445" s="77" t="s">
        <v>8</v>
      </c>
      <c r="G445" s="61" t="s">
        <v>403</v>
      </c>
      <c r="H445" s="74" t="s">
        <v>138</v>
      </c>
      <c r="I445" s="77" t="s">
        <v>404</v>
      </c>
      <c r="J445" s="75">
        <f t="shared" si="6"/>
        <v>2.9735682819383258</v>
      </c>
      <c r="K445" s="75">
        <v>9080</v>
      </c>
      <c r="L445" s="75"/>
    </row>
    <row r="446" spans="1:12" x14ac:dyDescent="0.25">
      <c r="A446" s="118">
        <v>43367</v>
      </c>
      <c r="B446" s="75" t="s">
        <v>912</v>
      </c>
      <c r="C446" s="75" t="s">
        <v>401</v>
      </c>
      <c r="D446" s="75" t="s">
        <v>473</v>
      </c>
      <c r="E446" s="104">
        <v>25000</v>
      </c>
      <c r="F446" s="77" t="s">
        <v>9</v>
      </c>
      <c r="G446" s="61" t="s">
        <v>403</v>
      </c>
      <c r="H446" s="74" t="s">
        <v>197</v>
      </c>
      <c r="I446" s="77" t="s">
        <v>404</v>
      </c>
      <c r="J446" s="75">
        <f t="shared" ref="J446:J511" si="7">E446/9080</f>
        <v>2.7533039647577091</v>
      </c>
      <c r="K446" s="75">
        <v>9080</v>
      </c>
      <c r="L446" s="75"/>
    </row>
    <row r="447" spans="1:12" x14ac:dyDescent="0.25">
      <c r="A447" s="79">
        <v>43367</v>
      </c>
      <c r="B447" s="74" t="s">
        <v>676</v>
      </c>
      <c r="C447" s="74" t="s">
        <v>638</v>
      </c>
      <c r="D447" s="75" t="s">
        <v>639</v>
      </c>
      <c r="E447" s="78">
        <v>8000</v>
      </c>
      <c r="F447" s="77" t="s">
        <v>12</v>
      </c>
      <c r="G447" s="61" t="s">
        <v>403</v>
      </c>
      <c r="H447" s="74" t="s">
        <v>192</v>
      </c>
      <c r="I447" s="77" t="s">
        <v>404</v>
      </c>
      <c r="J447" s="75">
        <f t="shared" si="7"/>
        <v>0.88105726872246692</v>
      </c>
      <c r="K447" s="75">
        <v>9080</v>
      </c>
      <c r="L447" s="75"/>
    </row>
    <row r="448" spans="1:12" x14ac:dyDescent="0.25">
      <c r="A448" s="79">
        <v>43367</v>
      </c>
      <c r="B448" s="74" t="s">
        <v>681</v>
      </c>
      <c r="C448" s="74" t="s">
        <v>401</v>
      </c>
      <c r="D448" s="75" t="s">
        <v>639</v>
      </c>
      <c r="E448" s="78">
        <v>175000</v>
      </c>
      <c r="F448" s="77" t="s">
        <v>12</v>
      </c>
      <c r="G448" s="61" t="s">
        <v>403</v>
      </c>
      <c r="H448" s="74" t="s">
        <v>196</v>
      </c>
      <c r="I448" s="77" t="s">
        <v>404</v>
      </c>
      <c r="J448" s="75">
        <f t="shared" si="7"/>
        <v>19.273127753303964</v>
      </c>
      <c r="K448" s="75">
        <v>9080</v>
      </c>
      <c r="L448" s="75" t="s">
        <v>1166</v>
      </c>
    </row>
    <row r="449" spans="1:12" x14ac:dyDescent="0.25">
      <c r="A449" s="118">
        <v>43367</v>
      </c>
      <c r="B449" s="75" t="s">
        <v>810</v>
      </c>
      <c r="C449" s="75" t="s">
        <v>401</v>
      </c>
      <c r="D449" s="75" t="s">
        <v>473</v>
      </c>
      <c r="E449" s="104">
        <v>17000</v>
      </c>
      <c r="F449" s="77" t="s">
        <v>16</v>
      </c>
      <c r="G449" s="61" t="s">
        <v>403</v>
      </c>
      <c r="H449" s="75" t="s">
        <v>137</v>
      </c>
      <c r="I449" s="77" t="s">
        <v>404</v>
      </c>
      <c r="J449" s="75">
        <f t="shared" si="7"/>
        <v>1.8722466960352422</v>
      </c>
      <c r="K449" s="75">
        <v>9080</v>
      </c>
      <c r="L449" s="75"/>
    </row>
    <row r="450" spans="1:12" x14ac:dyDescent="0.25">
      <c r="A450" s="118">
        <v>43367</v>
      </c>
      <c r="B450" s="75" t="s">
        <v>841</v>
      </c>
      <c r="C450" s="75" t="s">
        <v>401</v>
      </c>
      <c r="D450" s="75" t="s">
        <v>473</v>
      </c>
      <c r="E450" s="104">
        <v>40000</v>
      </c>
      <c r="F450" s="77" t="s">
        <v>16</v>
      </c>
      <c r="G450" s="61" t="s">
        <v>403</v>
      </c>
      <c r="H450" s="75" t="s">
        <v>991</v>
      </c>
      <c r="I450" s="77" t="s">
        <v>404</v>
      </c>
      <c r="J450" s="75">
        <f t="shared" si="7"/>
        <v>4.4052863436123344</v>
      </c>
      <c r="K450" s="75">
        <v>9080</v>
      </c>
      <c r="L450" s="75"/>
    </row>
    <row r="451" spans="1:12" x14ac:dyDescent="0.25">
      <c r="A451" s="79">
        <v>43367</v>
      </c>
      <c r="B451" s="74" t="s">
        <v>1081</v>
      </c>
      <c r="C451" s="75" t="s">
        <v>995</v>
      </c>
      <c r="D451" s="75" t="s">
        <v>800</v>
      </c>
      <c r="E451" s="78">
        <v>296000</v>
      </c>
      <c r="F451" s="77" t="s">
        <v>13</v>
      </c>
      <c r="G451" s="61" t="s">
        <v>403</v>
      </c>
      <c r="H451" s="74" t="s">
        <v>1082</v>
      </c>
      <c r="I451" s="77" t="s">
        <v>404</v>
      </c>
      <c r="J451" s="75">
        <f t="shared" si="7"/>
        <v>32.59911894273128</v>
      </c>
      <c r="K451" s="75">
        <v>9080</v>
      </c>
      <c r="L451" s="75"/>
    </row>
    <row r="452" spans="1:12" x14ac:dyDescent="0.25">
      <c r="A452" s="79">
        <v>43367</v>
      </c>
      <c r="B452" s="74" t="s">
        <v>1084</v>
      </c>
      <c r="C452" s="75" t="s">
        <v>401</v>
      </c>
      <c r="D452" s="75" t="s">
        <v>800</v>
      </c>
      <c r="E452" s="78">
        <v>50000</v>
      </c>
      <c r="F452" s="77" t="s">
        <v>13</v>
      </c>
      <c r="G452" s="61" t="s">
        <v>403</v>
      </c>
      <c r="H452" s="74" t="s">
        <v>1085</v>
      </c>
      <c r="I452" s="77" t="s">
        <v>404</v>
      </c>
      <c r="J452" s="75">
        <f t="shared" si="7"/>
        <v>5.5066079295154182</v>
      </c>
      <c r="K452" s="75">
        <v>9080</v>
      </c>
      <c r="L452" s="75"/>
    </row>
    <row r="453" spans="1:12" x14ac:dyDescent="0.25">
      <c r="A453" s="79">
        <v>43367</v>
      </c>
      <c r="B453" s="74" t="s">
        <v>1088</v>
      </c>
      <c r="C453" s="75" t="s">
        <v>401</v>
      </c>
      <c r="D453" s="75" t="s">
        <v>800</v>
      </c>
      <c r="E453" s="78">
        <v>240000</v>
      </c>
      <c r="F453" s="77" t="s">
        <v>13</v>
      </c>
      <c r="G453" s="61" t="s">
        <v>403</v>
      </c>
      <c r="H453" s="74" t="s">
        <v>1086</v>
      </c>
      <c r="I453" s="77" t="s">
        <v>404</v>
      </c>
      <c r="J453" s="75">
        <f t="shared" si="7"/>
        <v>26.431718061674008</v>
      </c>
      <c r="K453" s="75">
        <v>9080</v>
      </c>
      <c r="L453" s="75"/>
    </row>
    <row r="454" spans="1:12" x14ac:dyDescent="0.25">
      <c r="A454" s="79">
        <v>43367</v>
      </c>
      <c r="B454" s="74" t="s">
        <v>1089</v>
      </c>
      <c r="C454" s="75" t="s">
        <v>401</v>
      </c>
      <c r="D454" s="75" t="s">
        <v>800</v>
      </c>
      <c r="E454" s="78">
        <v>50000</v>
      </c>
      <c r="F454" s="77" t="s">
        <v>13</v>
      </c>
      <c r="G454" s="61" t="s">
        <v>403</v>
      </c>
      <c r="H454" s="74" t="s">
        <v>1087</v>
      </c>
      <c r="I454" s="77" t="s">
        <v>404</v>
      </c>
      <c r="J454" s="75">
        <f t="shared" si="7"/>
        <v>5.5066079295154182</v>
      </c>
      <c r="K454" s="75">
        <v>9080</v>
      </c>
      <c r="L454" s="75"/>
    </row>
    <row r="455" spans="1:12" x14ac:dyDescent="0.25">
      <c r="A455" s="79">
        <v>43367</v>
      </c>
      <c r="B455" s="74" t="s">
        <v>1090</v>
      </c>
      <c r="C455" s="75" t="s">
        <v>407</v>
      </c>
      <c r="D455" s="75" t="s">
        <v>800</v>
      </c>
      <c r="E455" s="78">
        <v>80000</v>
      </c>
      <c r="F455" s="77" t="s">
        <v>13</v>
      </c>
      <c r="G455" s="61" t="s">
        <v>403</v>
      </c>
      <c r="H455" s="74" t="s">
        <v>191</v>
      </c>
      <c r="I455" s="77" t="s">
        <v>404</v>
      </c>
      <c r="J455" s="75">
        <f t="shared" si="7"/>
        <v>8.8105726872246688</v>
      </c>
      <c r="K455" s="75">
        <v>9080</v>
      </c>
      <c r="L455" s="75"/>
    </row>
    <row r="456" spans="1:12" x14ac:dyDescent="0.25">
      <c r="A456" s="79">
        <v>43367</v>
      </c>
      <c r="B456" s="74" t="s">
        <v>1091</v>
      </c>
      <c r="C456" s="75" t="s">
        <v>640</v>
      </c>
      <c r="D456" s="75" t="s">
        <v>639</v>
      </c>
      <c r="E456" s="78">
        <v>10000</v>
      </c>
      <c r="F456" s="77" t="s">
        <v>13</v>
      </c>
      <c r="G456" s="61" t="s">
        <v>403</v>
      </c>
      <c r="H456" s="74" t="s">
        <v>1092</v>
      </c>
      <c r="I456" s="77" t="s">
        <v>404</v>
      </c>
      <c r="J456" s="75">
        <f t="shared" si="7"/>
        <v>1.1013215859030836</v>
      </c>
      <c r="K456" s="75">
        <v>9080</v>
      </c>
      <c r="L456" s="75"/>
    </row>
    <row r="457" spans="1:12" x14ac:dyDescent="0.25">
      <c r="A457" s="79">
        <v>43367</v>
      </c>
      <c r="B457" s="74" t="s">
        <v>1093</v>
      </c>
      <c r="C457" s="75" t="s">
        <v>401</v>
      </c>
      <c r="D457" s="75" t="s">
        <v>800</v>
      </c>
      <c r="E457" s="78">
        <v>25000</v>
      </c>
      <c r="F457" s="77" t="s">
        <v>13</v>
      </c>
      <c r="G457" s="61" t="s">
        <v>403</v>
      </c>
      <c r="H457" s="74" t="s">
        <v>1094</v>
      </c>
      <c r="I457" s="77" t="s">
        <v>404</v>
      </c>
      <c r="J457" s="75">
        <f t="shared" si="7"/>
        <v>2.7533039647577091</v>
      </c>
      <c r="K457" s="75">
        <v>9080</v>
      </c>
      <c r="L457" s="75"/>
    </row>
    <row r="458" spans="1:12" x14ac:dyDescent="0.25">
      <c r="A458" s="79">
        <v>43367</v>
      </c>
      <c r="B458" s="74" t="s">
        <v>1095</v>
      </c>
      <c r="C458" s="75" t="s">
        <v>401</v>
      </c>
      <c r="D458" s="75" t="s">
        <v>800</v>
      </c>
      <c r="E458" s="78">
        <v>50000</v>
      </c>
      <c r="F458" s="77" t="s">
        <v>13</v>
      </c>
      <c r="G458" s="61" t="s">
        <v>403</v>
      </c>
      <c r="H458" s="74" t="s">
        <v>1096</v>
      </c>
      <c r="I458" s="77" t="s">
        <v>404</v>
      </c>
      <c r="J458" s="75">
        <f t="shared" si="7"/>
        <v>5.5066079295154182</v>
      </c>
      <c r="K458" s="75">
        <v>9080</v>
      </c>
      <c r="L458" s="75"/>
    </row>
    <row r="459" spans="1:12" x14ac:dyDescent="0.25">
      <c r="A459" s="79">
        <v>43367</v>
      </c>
      <c r="B459" s="74" t="s">
        <v>1097</v>
      </c>
      <c r="C459" s="75" t="s">
        <v>640</v>
      </c>
      <c r="D459" s="75" t="s">
        <v>800</v>
      </c>
      <c r="E459" s="78">
        <v>160000</v>
      </c>
      <c r="F459" s="77" t="s">
        <v>13</v>
      </c>
      <c r="G459" s="61" t="s">
        <v>403</v>
      </c>
      <c r="H459" s="74" t="s">
        <v>1098</v>
      </c>
      <c r="I459" s="77" t="s">
        <v>404</v>
      </c>
      <c r="J459" s="75">
        <f t="shared" si="7"/>
        <v>17.621145374449338</v>
      </c>
      <c r="K459" s="75">
        <v>9080</v>
      </c>
      <c r="L459" s="75"/>
    </row>
    <row r="460" spans="1:12" x14ac:dyDescent="0.25">
      <c r="A460" s="118">
        <v>43367</v>
      </c>
      <c r="B460" s="74" t="s">
        <v>1018</v>
      </c>
      <c r="C460" s="75" t="s">
        <v>407</v>
      </c>
      <c r="D460" s="75" t="s">
        <v>402</v>
      </c>
      <c r="E460" s="104">
        <v>80000</v>
      </c>
      <c r="F460" s="75" t="s">
        <v>679</v>
      </c>
      <c r="G460" s="61" t="s">
        <v>403</v>
      </c>
      <c r="H460" s="75" t="s">
        <v>1026</v>
      </c>
      <c r="I460" s="77" t="s">
        <v>404</v>
      </c>
      <c r="J460" s="75">
        <f t="shared" si="7"/>
        <v>8.8105726872246688</v>
      </c>
      <c r="K460" s="75">
        <v>9080</v>
      </c>
      <c r="L460" s="75"/>
    </row>
    <row r="461" spans="1:12" x14ac:dyDescent="0.25">
      <c r="A461" s="118">
        <v>43367</v>
      </c>
      <c r="B461" s="74" t="s">
        <v>1019</v>
      </c>
      <c r="C461" s="75" t="s">
        <v>401</v>
      </c>
      <c r="D461" s="75" t="s">
        <v>402</v>
      </c>
      <c r="E461" s="104">
        <v>23000</v>
      </c>
      <c r="F461" s="75" t="s">
        <v>679</v>
      </c>
      <c r="G461" s="61" t="s">
        <v>403</v>
      </c>
      <c r="H461" s="75" t="s">
        <v>1032</v>
      </c>
      <c r="I461" s="77" t="s">
        <v>404</v>
      </c>
      <c r="J461" s="75">
        <f t="shared" si="7"/>
        <v>2.5330396475770924</v>
      </c>
      <c r="K461" s="75">
        <v>9080</v>
      </c>
      <c r="L461" s="75"/>
    </row>
    <row r="462" spans="1:12" x14ac:dyDescent="0.25">
      <c r="A462" s="118">
        <v>43367</v>
      </c>
      <c r="B462" s="74" t="s">
        <v>718</v>
      </c>
      <c r="C462" s="75" t="s">
        <v>401</v>
      </c>
      <c r="D462" s="75" t="s">
        <v>402</v>
      </c>
      <c r="E462" s="104">
        <v>70000</v>
      </c>
      <c r="F462" s="75" t="s">
        <v>679</v>
      </c>
      <c r="G462" s="61" t="s">
        <v>403</v>
      </c>
      <c r="H462" s="75" t="s">
        <v>1033</v>
      </c>
      <c r="I462" s="77" t="s">
        <v>404</v>
      </c>
      <c r="J462" s="75">
        <f t="shared" si="7"/>
        <v>7.7092511013215859</v>
      </c>
      <c r="K462" s="75">
        <v>9080</v>
      </c>
      <c r="L462" s="75"/>
    </row>
    <row r="463" spans="1:12" x14ac:dyDescent="0.25">
      <c r="A463" s="118">
        <v>43367</v>
      </c>
      <c r="B463" s="74" t="s">
        <v>1016</v>
      </c>
      <c r="C463" s="75" t="s">
        <v>1160</v>
      </c>
      <c r="D463" s="75" t="s">
        <v>402</v>
      </c>
      <c r="E463" s="104">
        <v>7000000</v>
      </c>
      <c r="F463" s="77" t="s">
        <v>1101</v>
      </c>
      <c r="G463" s="61" t="s">
        <v>403</v>
      </c>
      <c r="H463" s="75" t="s">
        <v>377</v>
      </c>
      <c r="I463" s="77" t="s">
        <v>404</v>
      </c>
      <c r="J463" s="75">
        <f t="shared" si="7"/>
        <v>770.92511013215858</v>
      </c>
      <c r="K463" s="75">
        <v>9080</v>
      </c>
      <c r="L463" s="75"/>
    </row>
    <row r="464" spans="1:12" x14ac:dyDescent="0.25">
      <c r="A464" s="79">
        <v>43368</v>
      </c>
      <c r="B464" s="74" t="s">
        <v>20</v>
      </c>
      <c r="C464" s="75" t="s">
        <v>401</v>
      </c>
      <c r="D464" s="75" t="s">
        <v>473</v>
      </c>
      <c r="E464" s="78">
        <v>28000</v>
      </c>
      <c r="F464" s="115" t="s">
        <v>10</v>
      </c>
      <c r="G464" s="61" t="s">
        <v>403</v>
      </c>
      <c r="H464" s="74" t="s">
        <v>306</v>
      </c>
      <c r="I464" s="77" t="s">
        <v>404</v>
      </c>
      <c r="J464" s="75">
        <f t="shared" si="7"/>
        <v>3.0837004405286343</v>
      </c>
      <c r="K464" s="75">
        <v>9080</v>
      </c>
      <c r="L464" s="75"/>
    </row>
    <row r="465" spans="1:12" x14ac:dyDescent="0.25">
      <c r="A465" s="118">
        <v>43368</v>
      </c>
      <c r="B465" s="75" t="s">
        <v>479</v>
      </c>
      <c r="C465" s="75" t="s">
        <v>401</v>
      </c>
      <c r="D465" s="75" t="s">
        <v>473</v>
      </c>
      <c r="E465" s="104">
        <v>27000</v>
      </c>
      <c r="F465" s="77" t="s">
        <v>8</v>
      </c>
      <c r="G465" s="61" t="s">
        <v>403</v>
      </c>
      <c r="H465" s="74" t="s">
        <v>138</v>
      </c>
      <c r="I465" s="77" t="s">
        <v>404</v>
      </c>
      <c r="J465" s="75">
        <f t="shared" si="7"/>
        <v>2.9735682819383258</v>
      </c>
      <c r="K465" s="75">
        <v>9080</v>
      </c>
      <c r="L465" s="75"/>
    </row>
    <row r="466" spans="1:12" x14ac:dyDescent="0.25">
      <c r="A466" s="118">
        <v>43368</v>
      </c>
      <c r="B466" s="75" t="s">
        <v>897</v>
      </c>
      <c r="C466" s="75" t="s">
        <v>401</v>
      </c>
      <c r="D466" s="75" t="s">
        <v>473</v>
      </c>
      <c r="E466" s="104">
        <v>13000</v>
      </c>
      <c r="F466" s="77" t="s">
        <v>8</v>
      </c>
      <c r="G466" s="61" t="s">
        <v>403</v>
      </c>
      <c r="H466" s="74" t="s">
        <v>305</v>
      </c>
      <c r="I466" s="77" t="s">
        <v>404</v>
      </c>
      <c r="J466" s="75">
        <f t="shared" si="7"/>
        <v>1.4317180616740088</v>
      </c>
      <c r="K466" s="75">
        <v>9080</v>
      </c>
      <c r="L466" s="75"/>
    </row>
    <row r="467" spans="1:12" x14ac:dyDescent="0.25">
      <c r="A467" s="118">
        <v>43368</v>
      </c>
      <c r="B467" s="75" t="s">
        <v>912</v>
      </c>
      <c r="C467" s="75" t="s">
        <v>401</v>
      </c>
      <c r="D467" s="75" t="s">
        <v>473</v>
      </c>
      <c r="E467" s="104">
        <v>25000</v>
      </c>
      <c r="F467" s="77" t="s">
        <v>9</v>
      </c>
      <c r="G467" s="61" t="s">
        <v>403</v>
      </c>
      <c r="H467" s="74" t="s">
        <v>197</v>
      </c>
      <c r="I467" s="77" t="s">
        <v>404</v>
      </c>
      <c r="J467" s="75">
        <f t="shared" si="7"/>
        <v>2.7533039647577091</v>
      </c>
      <c r="K467" s="75">
        <v>9080</v>
      </c>
      <c r="L467" s="75"/>
    </row>
    <row r="468" spans="1:12" x14ac:dyDescent="0.25">
      <c r="A468" s="118">
        <v>43368</v>
      </c>
      <c r="B468" s="75" t="s">
        <v>903</v>
      </c>
      <c r="C468" s="75" t="s">
        <v>401</v>
      </c>
      <c r="D468" s="75" t="s">
        <v>473</v>
      </c>
      <c r="E468" s="104">
        <v>26000</v>
      </c>
      <c r="F468" s="77" t="s">
        <v>9</v>
      </c>
      <c r="G468" s="61" t="s">
        <v>403</v>
      </c>
      <c r="H468" s="74" t="s">
        <v>308</v>
      </c>
      <c r="I468" s="77" t="s">
        <v>404</v>
      </c>
      <c r="J468" s="75">
        <f t="shared" si="7"/>
        <v>2.8634361233480177</v>
      </c>
      <c r="K468" s="75">
        <v>9080</v>
      </c>
      <c r="L468" s="75"/>
    </row>
    <row r="469" spans="1:12" x14ac:dyDescent="0.25">
      <c r="A469" s="118">
        <v>43368</v>
      </c>
      <c r="B469" s="75" t="s">
        <v>1121</v>
      </c>
      <c r="C469" s="75" t="s">
        <v>401</v>
      </c>
      <c r="D469" s="75" t="s">
        <v>473</v>
      </c>
      <c r="E469" s="104">
        <v>17000</v>
      </c>
      <c r="F469" s="74" t="s">
        <v>11</v>
      </c>
      <c r="G469" s="61" t="s">
        <v>403</v>
      </c>
      <c r="H469" s="74" t="s">
        <v>140</v>
      </c>
      <c r="I469" s="77" t="s">
        <v>404</v>
      </c>
      <c r="J469" s="75">
        <f t="shared" si="7"/>
        <v>1.8722466960352422</v>
      </c>
      <c r="K469" s="75">
        <v>9080</v>
      </c>
      <c r="L469" s="75"/>
    </row>
    <row r="470" spans="1:12" x14ac:dyDescent="0.25">
      <c r="A470" s="118">
        <v>43368</v>
      </c>
      <c r="B470" s="75" t="s">
        <v>687</v>
      </c>
      <c r="C470" s="75" t="s">
        <v>401</v>
      </c>
      <c r="D470" s="75" t="s">
        <v>473</v>
      </c>
      <c r="E470" s="104">
        <v>16000</v>
      </c>
      <c r="F470" s="74" t="s">
        <v>11</v>
      </c>
      <c r="G470" s="61" t="s">
        <v>403</v>
      </c>
      <c r="H470" s="74" t="s">
        <v>307</v>
      </c>
      <c r="I470" s="77" t="s">
        <v>404</v>
      </c>
      <c r="J470" s="75">
        <f t="shared" si="7"/>
        <v>1.7621145374449338</v>
      </c>
      <c r="K470" s="75">
        <v>9080</v>
      </c>
      <c r="L470" s="75"/>
    </row>
    <row r="471" spans="1:12" x14ac:dyDescent="0.25">
      <c r="A471" s="79">
        <v>43368</v>
      </c>
      <c r="B471" s="74" t="s">
        <v>692</v>
      </c>
      <c r="C471" s="74" t="s">
        <v>401</v>
      </c>
      <c r="D471" s="75" t="s">
        <v>639</v>
      </c>
      <c r="E471" s="78">
        <v>70000</v>
      </c>
      <c r="F471" s="77" t="s">
        <v>12</v>
      </c>
      <c r="G471" s="61" t="s">
        <v>403</v>
      </c>
      <c r="H471" s="74" t="s">
        <v>303</v>
      </c>
      <c r="I471" s="77" t="s">
        <v>404</v>
      </c>
      <c r="J471" s="75">
        <f t="shared" si="7"/>
        <v>7.7092511013215859</v>
      </c>
      <c r="K471" s="75">
        <v>9080</v>
      </c>
      <c r="L471" s="75"/>
    </row>
    <row r="472" spans="1:12" x14ac:dyDescent="0.25">
      <c r="A472" s="79">
        <v>43368</v>
      </c>
      <c r="B472" s="74" t="s">
        <v>15</v>
      </c>
      <c r="C472" s="74" t="s">
        <v>401</v>
      </c>
      <c r="D472" s="75" t="s">
        <v>639</v>
      </c>
      <c r="E472" s="78">
        <v>70000</v>
      </c>
      <c r="F472" s="77" t="s">
        <v>12</v>
      </c>
      <c r="G472" s="61" t="s">
        <v>403</v>
      </c>
      <c r="H472" s="74" t="s">
        <v>309</v>
      </c>
      <c r="I472" s="77" t="s">
        <v>404</v>
      </c>
      <c r="J472" s="75">
        <f t="shared" si="7"/>
        <v>7.7092511013215859</v>
      </c>
      <c r="K472" s="75">
        <v>9080</v>
      </c>
      <c r="L472" s="75"/>
    </row>
    <row r="473" spans="1:12" x14ac:dyDescent="0.25">
      <c r="A473" s="79">
        <v>43368</v>
      </c>
      <c r="B473" s="74" t="s">
        <v>693</v>
      </c>
      <c r="C473" s="74" t="s">
        <v>640</v>
      </c>
      <c r="D473" s="75" t="s">
        <v>639</v>
      </c>
      <c r="E473" s="78">
        <v>120000</v>
      </c>
      <c r="F473" s="77" t="s">
        <v>12</v>
      </c>
      <c r="G473" s="61" t="s">
        <v>403</v>
      </c>
      <c r="H473" s="74" t="s">
        <v>311</v>
      </c>
      <c r="I473" s="77" t="s">
        <v>404</v>
      </c>
      <c r="J473" s="75">
        <f t="shared" si="7"/>
        <v>13.215859030837004</v>
      </c>
      <c r="K473" s="75">
        <v>9080</v>
      </c>
      <c r="L473" s="75"/>
    </row>
    <row r="474" spans="1:12" x14ac:dyDescent="0.25">
      <c r="A474" s="118">
        <v>43368</v>
      </c>
      <c r="B474" s="75" t="s">
        <v>810</v>
      </c>
      <c r="C474" s="75" t="s">
        <v>401</v>
      </c>
      <c r="D474" s="75" t="s">
        <v>473</v>
      </c>
      <c r="E474" s="104">
        <v>17000</v>
      </c>
      <c r="F474" s="77" t="s">
        <v>16</v>
      </c>
      <c r="G474" s="61" t="s">
        <v>403</v>
      </c>
      <c r="H474" s="75" t="s">
        <v>200</v>
      </c>
      <c r="I474" s="77" t="s">
        <v>404</v>
      </c>
      <c r="J474" s="75">
        <f t="shared" si="7"/>
        <v>1.8722466960352422</v>
      </c>
      <c r="K474" s="75">
        <v>9080</v>
      </c>
      <c r="L474" s="75"/>
    </row>
    <row r="475" spans="1:12" x14ac:dyDescent="0.25">
      <c r="A475" s="118">
        <v>43368</v>
      </c>
      <c r="B475" s="74" t="s">
        <v>1018</v>
      </c>
      <c r="C475" s="75" t="s">
        <v>407</v>
      </c>
      <c r="D475" s="75" t="s">
        <v>402</v>
      </c>
      <c r="E475" s="104">
        <v>80000</v>
      </c>
      <c r="F475" s="75" t="s">
        <v>679</v>
      </c>
      <c r="G475" s="61" t="s">
        <v>403</v>
      </c>
      <c r="H475" s="75" t="s">
        <v>1027</v>
      </c>
      <c r="I475" s="77" t="s">
        <v>404</v>
      </c>
      <c r="J475" s="75">
        <f t="shared" si="7"/>
        <v>8.8105726872246688</v>
      </c>
      <c r="K475" s="75">
        <v>9080</v>
      </c>
      <c r="L475" s="75"/>
    </row>
    <row r="476" spans="1:12" x14ac:dyDescent="0.25">
      <c r="A476" s="118">
        <v>43368</v>
      </c>
      <c r="B476" s="74" t="s">
        <v>1020</v>
      </c>
      <c r="C476" s="75" t="s">
        <v>401</v>
      </c>
      <c r="D476" s="75" t="s">
        <v>402</v>
      </c>
      <c r="E476" s="104">
        <v>17000</v>
      </c>
      <c r="F476" s="75" t="s">
        <v>679</v>
      </c>
      <c r="G476" s="61" t="s">
        <v>403</v>
      </c>
      <c r="H476" s="75" t="s">
        <v>1034</v>
      </c>
      <c r="I476" s="77" t="s">
        <v>404</v>
      </c>
      <c r="J476" s="75">
        <f t="shared" si="7"/>
        <v>1.8722466960352422</v>
      </c>
      <c r="K476" s="75">
        <v>9080</v>
      </c>
      <c r="L476" s="75"/>
    </row>
    <row r="477" spans="1:12" x14ac:dyDescent="0.25">
      <c r="A477" s="118">
        <v>43368</v>
      </c>
      <c r="B477" s="74" t="s">
        <v>1035</v>
      </c>
      <c r="C477" s="75" t="s">
        <v>401</v>
      </c>
      <c r="D477" s="75" t="s">
        <v>402</v>
      </c>
      <c r="E477" s="104">
        <v>6000</v>
      </c>
      <c r="F477" s="75" t="s">
        <v>679</v>
      </c>
      <c r="G477" s="61" t="s">
        <v>403</v>
      </c>
      <c r="H477" s="75" t="s">
        <v>1036</v>
      </c>
      <c r="I477" s="77" t="s">
        <v>404</v>
      </c>
      <c r="J477" s="75">
        <f t="shared" si="7"/>
        <v>0.66079295154185025</v>
      </c>
      <c r="K477" s="75">
        <v>9080</v>
      </c>
      <c r="L477" s="75"/>
    </row>
    <row r="478" spans="1:12" x14ac:dyDescent="0.25">
      <c r="A478" s="118">
        <v>43368</v>
      </c>
      <c r="B478" s="74" t="s">
        <v>1021</v>
      </c>
      <c r="C478" s="75" t="s">
        <v>995</v>
      </c>
      <c r="D478" s="75" t="s">
        <v>402</v>
      </c>
      <c r="E478" s="104">
        <v>84000</v>
      </c>
      <c r="F478" s="75" t="s">
        <v>679</v>
      </c>
      <c r="G478" s="61" t="s">
        <v>403</v>
      </c>
      <c r="H478" s="75" t="s">
        <v>1037</v>
      </c>
      <c r="I478" s="77" t="s">
        <v>404</v>
      </c>
      <c r="J478" s="75">
        <f t="shared" si="7"/>
        <v>9.251101321585903</v>
      </c>
      <c r="K478" s="75">
        <v>9080</v>
      </c>
      <c r="L478" s="75"/>
    </row>
    <row r="479" spans="1:12" x14ac:dyDescent="0.25">
      <c r="A479" s="79">
        <v>43368</v>
      </c>
      <c r="B479" s="74" t="s">
        <v>1099</v>
      </c>
      <c r="C479" s="75" t="s">
        <v>401</v>
      </c>
      <c r="D479" s="75" t="s">
        <v>402</v>
      </c>
      <c r="E479" s="78">
        <v>13000</v>
      </c>
      <c r="F479" s="75" t="s">
        <v>689</v>
      </c>
      <c r="G479" s="61" t="s">
        <v>403</v>
      </c>
      <c r="H479" s="74" t="s">
        <v>310</v>
      </c>
      <c r="I479" s="77" t="s">
        <v>404</v>
      </c>
      <c r="J479" s="75">
        <f t="shared" si="7"/>
        <v>1.4317180616740088</v>
      </c>
      <c r="K479" s="75">
        <v>9080</v>
      </c>
      <c r="L479" s="75"/>
    </row>
    <row r="480" spans="1:12" x14ac:dyDescent="0.25">
      <c r="A480" s="119">
        <v>43368</v>
      </c>
      <c r="B480" s="61" t="s">
        <v>1103</v>
      </c>
      <c r="C480" s="74" t="s">
        <v>408</v>
      </c>
      <c r="D480" s="75" t="s">
        <v>406</v>
      </c>
      <c r="E480" s="76">
        <v>13467500</v>
      </c>
      <c r="F480" s="77" t="s">
        <v>1101</v>
      </c>
      <c r="G480" s="61" t="s">
        <v>403</v>
      </c>
      <c r="H480" s="74" t="s">
        <v>474</v>
      </c>
      <c r="I480" s="77" t="s">
        <v>404</v>
      </c>
      <c r="J480" s="75">
        <f t="shared" si="7"/>
        <v>1483.2048458149779</v>
      </c>
      <c r="K480" s="75">
        <v>9080</v>
      </c>
      <c r="L480" s="75"/>
    </row>
    <row r="481" spans="1:12" x14ac:dyDescent="0.25">
      <c r="A481" s="119">
        <v>43368</v>
      </c>
      <c r="B481" s="61" t="s">
        <v>1104</v>
      </c>
      <c r="C481" s="74" t="s">
        <v>408</v>
      </c>
      <c r="D481" s="77" t="s">
        <v>763</v>
      </c>
      <c r="E481" s="104">
        <v>2613750</v>
      </c>
      <c r="F481" s="77" t="s">
        <v>1101</v>
      </c>
      <c r="G481" s="61" t="s">
        <v>403</v>
      </c>
      <c r="H481" s="74" t="s">
        <v>474</v>
      </c>
      <c r="I481" s="77" t="s">
        <v>404</v>
      </c>
      <c r="J481" s="75">
        <f t="shared" si="7"/>
        <v>287.8579295154185</v>
      </c>
      <c r="K481" s="75">
        <v>9080</v>
      </c>
      <c r="L481" s="75"/>
    </row>
    <row r="482" spans="1:12" x14ac:dyDescent="0.25">
      <c r="A482" s="119">
        <v>43368</v>
      </c>
      <c r="B482" s="61" t="s">
        <v>1105</v>
      </c>
      <c r="C482" s="74" t="s">
        <v>408</v>
      </c>
      <c r="D482" s="74" t="s">
        <v>402</v>
      </c>
      <c r="E482" s="104">
        <v>2713750</v>
      </c>
      <c r="F482" s="77" t="s">
        <v>1101</v>
      </c>
      <c r="G482" s="61" t="s">
        <v>403</v>
      </c>
      <c r="H482" s="74" t="s">
        <v>474</v>
      </c>
      <c r="I482" s="77" t="s">
        <v>404</v>
      </c>
      <c r="J482" s="75">
        <f t="shared" si="7"/>
        <v>298.87114537444933</v>
      </c>
      <c r="K482" s="75">
        <v>9080</v>
      </c>
      <c r="L482" s="75"/>
    </row>
    <row r="483" spans="1:12" x14ac:dyDescent="0.25">
      <c r="A483" s="119">
        <v>43368</v>
      </c>
      <c r="B483" s="61" t="s">
        <v>1106</v>
      </c>
      <c r="C483" s="74" t="s">
        <v>408</v>
      </c>
      <c r="D483" s="74" t="s">
        <v>402</v>
      </c>
      <c r="E483" s="104">
        <v>2613750</v>
      </c>
      <c r="F483" s="77" t="s">
        <v>1101</v>
      </c>
      <c r="G483" s="61" t="s">
        <v>403</v>
      </c>
      <c r="H483" s="74" t="s">
        <v>474</v>
      </c>
      <c r="I483" s="77" t="s">
        <v>404</v>
      </c>
      <c r="J483" s="75">
        <f t="shared" si="7"/>
        <v>287.8579295154185</v>
      </c>
      <c r="K483" s="75">
        <v>9080</v>
      </c>
      <c r="L483" s="75"/>
    </row>
    <row r="484" spans="1:12" x14ac:dyDescent="0.25">
      <c r="A484" s="119">
        <v>43368</v>
      </c>
      <c r="B484" s="61" t="s">
        <v>1107</v>
      </c>
      <c r="C484" s="74" t="s">
        <v>408</v>
      </c>
      <c r="D484" s="74" t="s">
        <v>473</v>
      </c>
      <c r="E484" s="76">
        <v>1910000</v>
      </c>
      <c r="F484" s="77" t="s">
        <v>1101</v>
      </c>
      <c r="G484" s="61" t="s">
        <v>403</v>
      </c>
      <c r="H484" s="74" t="s">
        <v>474</v>
      </c>
      <c r="I484" s="77" t="s">
        <v>404</v>
      </c>
      <c r="J484" s="75">
        <f t="shared" si="7"/>
        <v>210.352422907489</v>
      </c>
      <c r="K484" s="75">
        <v>9080</v>
      </c>
      <c r="L484" s="75"/>
    </row>
    <row r="485" spans="1:12" x14ac:dyDescent="0.25">
      <c r="A485" s="119">
        <v>43368</v>
      </c>
      <c r="B485" s="61" t="s">
        <v>1108</v>
      </c>
      <c r="C485" s="74" t="s">
        <v>408</v>
      </c>
      <c r="D485" s="105" t="s">
        <v>473</v>
      </c>
      <c r="E485" s="76">
        <v>1525000</v>
      </c>
      <c r="F485" s="77" t="s">
        <v>1101</v>
      </c>
      <c r="G485" s="61" t="s">
        <v>403</v>
      </c>
      <c r="H485" s="74" t="s">
        <v>474</v>
      </c>
      <c r="I485" s="77" t="s">
        <v>404</v>
      </c>
      <c r="J485" s="75">
        <f t="shared" si="7"/>
        <v>167.95154185022025</v>
      </c>
      <c r="K485" s="75">
        <v>9080</v>
      </c>
      <c r="L485" s="75"/>
    </row>
    <row r="486" spans="1:12" x14ac:dyDescent="0.25">
      <c r="A486" s="119">
        <v>43368</v>
      </c>
      <c r="B486" s="61" t="s">
        <v>700</v>
      </c>
      <c r="C486" s="74" t="s">
        <v>401</v>
      </c>
      <c r="D486" s="105" t="s">
        <v>800</v>
      </c>
      <c r="E486" s="76">
        <v>3020000</v>
      </c>
      <c r="F486" s="77" t="s">
        <v>1101</v>
      </c>
      <c r="G486" s="61" t="s">
        <v>403</v>
      </c>
      <c r="H486" s="74" t="s">
        <v>381</v>
      </c>
      <c r="I486" s="77" t="s">
        <v>404</v>
      </c>
      <c r="J486" s="75">
        <f t="shared" si="7"/>
        <v>332.59911894273125</v>
      </c>
      <c r="K486" s="75">
        <v>9080</v>
      </c>
      <c r="L486" s="75"/>
    </row>
    <row r="487" spans="1:12" x14ac:dyDescent="0.25">
      <c r="A487" s="79">
        <v>43369</v>
      </c>
      <c r="B487" s="74" t="s">
        <v>708</v>
      </c>
      <c r="C487" s="75" t="s">
        <v>532</v>
      </c>
      <c r="D487" s="75" t="s">
        <v>402</v>
      </c>
      <c r="E487" s="78">
        <v>300000</v>
      </c>
      <c r="F487" s="115" t="s">
        <v>14</v>
      </c>
      <c r="G487" s="61" t="s">
        <v>403</v>
      </c>
      <c r="H487" s="74" t="s">
        <v>322</v>
      </c>
      <c r="I487" s="77" t="s">
        <v>404</v>
      </c>
      <c r="J487" s="75">
        <f t="shared" si="7"/>
        <v>33.039647577092509</v>
      </c>
      <c r="K487" s="75">
        <v>9080</v>
      </c>
      <c r="L487" s="75"/>
    </row>
    <row r="488" spans="1:12" x14ac:dyDescent="0.25">
      <c r="A488" s="79">
        <v>43369</v>
      </c>
      <c r="B488" s="74" t="s">
        <v>703</v>
      </c>
      <c r="C488" s="75" t="s">
        <v>407</v>
      </c>
      <c r="D488" s="75" t="s">
        <v>406</v>
      </c>
      <c r="E488" s="78">
        <v>960000</v>
      </c>
      <c r="F488" s="115" t="s">
        <v>19</v>
      </c>
      <c r="G488" s="61" t="s">
        <v>403</v>
      </c>
      <c r="H488" s="74" t="s">
        <v>318</v>
      </c>
      <c r="I488" s="77" t="s">
        <v>404</v>
      </c>
      <c r="J488" s="75">
        <f t="shared" si="7"/>
        <v>105.72687224669603</v>
      </c>
      <c r="K488" s="75">
        <v>9080</v>
      </c>
      <c r="L488" s="75"/>
    </row>
    <row r="489" spans="1:12" x14ac:dyDescent="0.25">
      <c r="A489" s="79">
        <v>43369</v>
      </c>
      <c r="B489" s="74" t="s">
        <v>704</v>
      </c>
      <c r="C489" s="75" t="s">
        <v>532</v>
      </c>
      <c r="D489" s="75" t="s">
        <v>800</v>
      </c>
      <c r="E489" s="78">
        <v>300000</v>
      </c>
      <c r="F489" s="115" t="s">
        <v>10</v>
      </c>
      <c r="G489" s="61" t="s">
        <v>403</v>
      </c>
      <c r="H489" s="74" t="s">
        <v>316</v>
      </c>
      <c r="I489" s="77" t="s">
        <v>404</v>
      </c>
      <c r="J489" s="75">
        <f t="shared" si="7"/>
        <v>33.039647577092509</v>
      </c>
      <c r="K489" s="75">
        <v>9080</v>
      </c>
      <c r="L489" s="75"/>
    </row>
    <row r="490" spans="1:12" x14ac:dyDescent="0.25">
      <c r="A490" s="118">
        <v>43369</v>
      </c>
      <c r="B490" s="75" t="s">
        <v>898</v>
      </c>
      <c r="C490" s="75" t="s">
        <v>401</v>
      </c>
      <c r="D490" s="75" t="s">
        <v>473</v>
      </c>
      <c r="E490" s="104">
        <v>27000</v>
      </c>
      <c r="F490" s="77" t="s">
        <v>8</v>
      </c>
      <c r="G490" s="61" t="s">
        <v>403</v>
      </c>
      <c r="H490" s="74" t="s">
        <v>198</v>
      </c>
      <c r="I490" s="77" t="s">
        <v>404</v>
      </c>
      <c r="J490" s="75">
        <f t="shared" si="7"/>
        <v>2.9735682819383258</v>
      </c>
      <c r="K490" s="75">
        <v>9080</v>
      </c>
      <c r="L490" s="75"/>
    </row>
    <row r="491" spans="1:12" x14ac:dyDescent="0.25">
      <c r="A491" s="118">
        <v>43369</v>
      </c>
      <c r="B491" s="75" t="s">
        <v>912</v>
      </c>
      <c r="C491" s="75" t="s">
        <v>401</v>
      </c>
      <c r="D491" s="75" t="s">
        <v>473</v>
      </c>
      <c r="E491" s="104">
        <v>25000</v>
      </c>
      <c r="F491" s="77" t="s">
        <v>9</v>
      </c>
      <c r="G491" s="61" t="s">
        <v>403</v>
      </c>
      <c r="H491" s="74" t="s">
        <v>197</v>
      </c>
      <c r="I491" s="77" t="s">
        <v>404</v>
      </c>
      <c r="J491" s="75">
        <f t="shared" si="7"/>
        <v>2.7533039647577091</v>
      </c>
      <c r="K491" s="75">
        <v>9080</v>
      </c>
      <c r="L491" s="75"/>
    </row>
    <row r="492" spans="1:12" x14ac:dyDescent="0.25">
      <c r="A492" s="118">
        <v>43369</v>
      </c>
      <c r="B492" s="75" t="s">
        <v>1121</v>
      </c>
      <c r="C492" s="75" t="s">
        <v>401</v>
      </c>
      <c r="D492" s="75" t="s">
        <v>473</v>
      </c>
      <c r="E492" s="104">
        <v>17000</v>
      </c>
      <c r="F492" s="74" t="s">
        <v>11</v>
      </c>
      <c r="G492" s="61" t="s">
        <v>403</v>
      </c>
      <c r="H492" s="74" t="s">
        <v>140</v>
      </c>
      <c r="I492" s="77" t="s">
        <v>404</v>
      </c>
      <c r="J492" s="75">
        <f t="shared" si="7"/>
        <v>1.8722466960352422</v>
      </c>
      <c r="K492" s="75">
        <v>9080</v>
      </c>
      <c r="L492" s="75"/>
    </row>
    <row r="493" spans="1:12" x14ac:dyDescent="0.25">
      <c r="A493" s="118">
        <v>43369</v>
      </c>
      <c r="B493" s="118" t="s">
        <v>647</v>
      </c>
      <c r="C493" s="75" t="s">
        <v>401</v>
      </c>
      <c r="D493" s="103" t="s">
        <v>402</v>
      </c>
      <c r="E493" s="104">
        <v>10000</v>
      </c>
      <c r="F493" s="77" t="s">
        <v>17</v>
      </c>
      <c r="G493" s="61" t="s">
        <v>403</v>
      </c>
      <c r="H493" s="74" t="s">
        <v>121</v>
      </c>
      <c r="I493" s="77" t="s">
        <v>404</v>
      </c>
      <c r="J493" s="75">
        <f t="shared" si="7"/>
        <v>1.1013215859030836</v>
      </c>
      <c r="K493" s="75">
        <v>9080</v>
      </c>
      <c r="L493" s="75"/>
    </row>
    <row r="494" spans="1:12" x14ac:dyDescent="0.25">
      <c r="A494" s="79">
        <v>43369</v>
      </c>
      <c r="B494" s="74" t="s">
        <v>691</v>
      </c>
      <c r="C494" s="74" t="s">
        <v>934</v>
      </c>
      <c r="D494" s="75" t="s">
        <v>639</v>
      </c>
      <c r="E494" s="78">
        <v>171776</v>
      </c>
      <c r="F494" s="77" t="s">
        <v>12</v>
      </c>
      <c r="G494" s="61" t="s">
        <v>403</v>
      </c>
      <c r="H494" s="74" t="s">
        <v>312</v>
      </c>
      <c r="I494" s="77" t="s">
        <v>404</v>
      </c>
      <c r="J494" s="75">
        <f t="shared" si="7"/>
        <v>18.918061674008811</v>
      </c>
      <c r="K494" s="75">
        <v>9080</v>
      </c>
      <c r="L494" s="75"/>
    </row>
    <row r="495" spans="1:12" x14ac:dyDescent="0.25">
      <c r="A495" s="79">
        <v>43369</v>
      </c>
      <c r="B495" s="74" t="s">
        <v>699</v>
      </c>
      <c r="C495" s="74" t="s">
        <v>935</v>
      </c>
      <c r="D495" s="75" t="s">
        <v>639</v>
      </c>
      <c r="E495" s="78">
        <v>3000000</v>
      </c>
      <c r="F495" s="77" t="s">
        <v>12</v>
      </c>
      <c r="G495" s="61" t="s">
        <v>403</v>
      </c>
      <c r="H495" s="74" t="s">
        <v>313</v>
      </c>
      <c r="I495" s="77" t="s">
        <v>404</v>
      </c>
      <c r="J495" s="75">
        <f t="shared" si="7"/>
        <v>330.39647577092512</v>
      </c>
      <c r="K495" s="75">
        <v>9080</v>
      </c>
      <c r="L495" s="75"/>
    </row>
    <row r="496" spans="1:12" x14ac:dyDescent="0.25">
      <c r="A496" s="118">
        <v>43369</v>
      </c>
      <c r="B496" s="75" t="s">
        <v>751</v>
      </c>
      <c r="C496" s="75" t="s">
        <v>401</v>
      </c>
      <c r="D496" s="116" t="s">
        <v>763</v>
      </c>
      <c r="E496" s="121">
        <v>11000</v>
      </c>
      <c r="F496" s="77" t="s">
        <v>18</v>
      </c>
      <c r="G496" s="61" t="s">
        <v>403</v>
      </c>
      <c r="H496" s="75" t="s">
        <v>128</v>
      </c>
      <c r="I496" s="77" t="s">
        <v>404</v>
      </c>
      <c r="J496" s="75">
        <f t="shared" si="7"/>
        <v>1.2114537444933922</v>
      </c>
      <c r="K496" s="75">
        <v>9080</v>
      </c>
      <c r="L496" s="75"/>
    </row>
    <row r="497" spans="1:12" x14ac:dyDescent="0.25">
      <c r="A497" s="118">
        <v>43368</v>
      </c>
      <c r="B497" s="75" t="s">
        <v>686</v>
      </c>
      <c r="C497" s="75" t="s">
        <v>401</v>
      </c>
      <c r="D497" s="116" t="s">
        <v>473</v>
      </c>
      <c r="E497" s="121">
        <v>30000</v>
      </c>
      <c r="F497" s="77" t="s">
        <v>16</v>
      </c>
      <c r="G497" s="61" t="s">
        <v>403</v>
      </c>
      <c r="H497" s="75" t="s">
        <v>304</v>
      </c>
      <c r="I497" s="77" t="s">
        <v>404</v>
      </c>
      <c r="J497" s="75">
        <f t="shared" si="7"/>
        <v>3.303964757709251</v>
      </c>
      <c r="K497" s="75">
        <v>9080</v>
      </c>
      <c r="L497" s="75"/>
    </row>
    <row r="498" spans="1:12" x14ac:dyDescent="0.25">
      <c r="A498" s="118">
        <v>43369</v>
      </c>
      <c r="B498" s="75" t="s">
        <v>810</v>
      </c>
      <c r="C498" s="75" t="s">
        <v>401</v>
      </c>
      <c r="D498" s="75" t="s">
        <v>473</v>
      </c>
      <c r="E498" s="104">
        <v>17000</v>
      </c>
      <c r="F498" s="77" t="s">
        <v>16</v>
      </c>
      <c r="G498" s="61" t="s">
        <v>403</v>
      </c>
      <c r="H498" s="75" t="s">
        <v>200</v>
      </c>
      <c r="I498" s="77" t="s">
        <v>404</v>
      </c>
      <c r="J498" s="75">
        <f t="shared" si="7"/>
        <v>1.8722466960352422</v>
      </c>
      <c r="K498" s="75">
        <v>9080</v>
      </c>
      <c r="L498" s="75"/>
    </row>
    <row r="499" spans="1:12" x14ac:dyDescent="0.25">
      <c r="A499" s="118">
        <v>43369</v>
      </c>
      <c r="B499" s="75" t="s">
        <v>1005</v>
      </c>
      <c r="C499" s="75" t="s">
        <v>401</v>
      </c>
      <c r="D499" s="75" t="s">
        <v>473</v>
      </c>
      <c r="E499" s="104">
        <v>30000</v>
      </c>
      <c r="F499" s="77" t="s">
        <v>16</v>
      </c>
      <c r="G499" s="61" t="s">
        <v>403</v>
      </c>
      <c r="H499" s="75" t="s">
        <v>315</v>
      </c>
      <c r="I499" s="77" t="s">
        <v>404</v>
      </c>
      <c r="J499" s="75">
        <f t="shared" si="7"/>
        <v>3.303964757709251</v>
      </c>
      <c r="K499" s="75">
        <v>9080</v>
      </c>
      <c r="L499" s="75"/>
    </row>
    <row r="500" spans="1:12" x14ac:dyDescent="0.25">
      <c r="A500" s="79">
        <v>43369</v>
      </c>
      <c r="B500" s="74" t="s">
        <v>707</v>
      </c>
      <c r="C500" s="75" t="s">
        <v>401</v>
      </c>
      <c r="D500" s="75" t="s">
        <v>406</v>
      </c>
      <c r="E500" s="78">
        <v>400000</v>
      </c>
      <c r="F500" s="77" t="s">
        <v>13</v>
      </c>
      <c r="G500" s="61" t="s">
        <v>403</v>
      </c>
      <c r="H500" s="74" t="s">
        <v>322</v>
      </c>
      <c r="I500" s="77" t="s">
        <v>404</v>
      </c>
      <c r="J500" s="75">
        <f t="shared" si="7"/>
        <v>44.052863436123346</v>
      </c>
      <c r="K500" s="75">
        <v>9080</v>
      </c>
      <c r="L500" s="75"/>
    </row>
    <row r="501" spans="1:12" x14ac:dyDescent="0.25">
      <c r="A501" s="118">
        <v>43369</v>
      </c>
      <c r="B501" s="74" t="s">
        <v>1018</v>
      </c>
      <c r="C501" s="75" t="s">
        <v>407</v>
      </c>
      <c r="D501" s="75" t="s">
        <v>402</v>
      </c>
      <c r="E501" s="104">
        <v>80000</v>
      </c>
      <c r="F501" s="75" t="s">
        <v>679</v>
      </c>
      <c r="G501" s="61" t="s">
        <v>403</v>
      </c>
      <c r="H501" s="75" t="s">
        <v>1028</v>
      </c>
      <c r="I501" s="77" t="s">
        <v>404</v>
      </c>
      <c r="J501" s="75">
        <f t="shared" si="7"/>
        <v>8.8105726872246688</v>
      </c>
      <c r="K501" s="75">
        <v>9080</v>
      </c>
      <c r="L501" s="75"/>
    </row>
    <row r="502" spans="1:12" x14ac:dyDescent="0.25">
      <c r="A502" s="118">
        <v>43369</v>
      </c>
      <c r="B502" s="74" t="s">
        <v>1021</v>
      </c>
      <c r="C502" s="75" t="s">
        <v>995</v>
      </c>
      <c r="D502" s="75" t="s">
        <v>402</v>
      </c>
      <c r="E502" s="104">
        <v>62000</v>
      </c>
      <c r="F502" s="75" t="s">
        <v>679</v>
      </c>
      <c r="G502" s="61" t="s">
        <v>403</v>
      </c>
      <c r="H502" s="75" t="s">
        <v>1038</v>
      </c>
      <c r="I502" s="77" t="s">
        <v>404</v>
      </c>
      <c r="J502" s="75">
        <f t="shared" si="7"/>
        <v>6.8281938325991192</v>
      </c>
      <c r="K502" s="75">
        <v>9080</v>
      </c>
      <c r="L502" s="75"/>
    </row>
    <row r="503" spans="1:12" x14ac:dyDescent="0.25">
      <c r="A503" s="118">
        <v>43369</v>
      </c>
      <c r="B503" s="74" t="s">
        <v>1022</v>
      </c>
      <c r="C503" s="75" t="s">
        <v>401</v>
      </c>
      <c r="D503" s="75" t="s">
        <v>402</v>
      </c>
      <c r="E503" s="104">
        <v>15000</v>
      </c>
      <c r="F503" s="75" t="s">
        <v>679</v>
      </c>
      <c r="G503" s="61" t="s">
        <v>403</v>
      </c>
      <c r="H503" s="75" t="s">
        <v>1041</v>
      </c>
      <c r="I503" s="77" t="s">
        <v>404</v>
      </c>
      <c r="J503" s="75">
        <f t="shared" si="7"/>
        <v>1.6519823788546255</v>
      </c>
      <c r="K503" s="75">
        <v>9080</v>
      </c>
      <c r="L503" s="75"/>
    </row>
    <row r="504" spans="1:12" x14ac:dyDescent="0.25">
      <c r="A504" s="79">
        <v>43369</v>
      </c>
      <c r="B504" s="74" t="s">
        <v>1099</v>
      </c>
      <c r="C504" s="75" t="s">
        <v>401</v>
      </c>
      <c r="D504" s="75" t="s">
        <v>402</v>
      </c>
      <c r="E504" s="78">
        <v>13000</v>
      </c>
      <c r="F504" s="75" t="s">
        <v>689</v>
      </c>
      <c r="G504" s="61" t="s">
        <v>403</v>
      </c>
      <c r="H504" s="74" t="s">
        <v>310</v>
      </c>
      <c r="I504" s="77"/>
      <c r="J504" s="75">
        <f t="shared" si="7"/>
        <v>1.4317180616740088</v>
      </c>
      <c r="K504" s="75">
        <v>9080</v>
      </c>
      <c r="L504" s="75"/>
    </row>
    <row r="505" spans="1:12" x14ac:dyDescent="0.25">
      <c r="A505" s="79">
        <v>43369</v>
      </c>
      <c r="B505" s="74" t="s">
        <v>697</v>
      </c>
      <c r="C505" s="75" t="s">
        <v>401</v>
      </c>
      <c r="D505" s="75" t="s">
        <v>402</v>
      </c>
      <c r="E505" s="78">
        <v>70000</v>
      </c>
      <c r="F505" s="75" t="s">
        <v>689</v>
      </c>
      <c r="G505" s="61" t="s">
        <v>403</v>
      </c>
      <c r="H505" s="74" t="s">
        <v>314</v>
      </c>
      <c r="I505" s="77" t="s">
        <v>404</v>
      </c>
      <c r="J505" s="75">
        <f t="shared" si="7"/>
        <v>7.7092511013215859</v>
      </c>
      <c r="K505" s="75">
        <v>9080</v>
      </c>
      <c r="L505" s="75"/>
    </row>
    <row r="506" spans="1:12" x14ac:dyDescent="0.25">
      <c r="A506" s="79">
        <v>43369</v>
      </c>
      <c r="B506" s="74" t="s">
        <v>698</v>
      </c>
      <c r="C506" s="75" t="s">
        <v>405</v>
      </c>
      <c r="D506" s="75" t="s">
        <v>402</v>
      </c>
      <c r="E506" s="78">
        <v>180000</v>
      </c>
      <c r="F506" s="75" t="s">
        <v>689</v>
      </c>
      <c r="G506" s="61" t="s">
        <v>403</v>
      </c>
      <c r="H506" s="74" t="s">
        <v>317</v>
      </c>
      <c r="I506" s="77" t="s">
        <v>404</v>
      </c>
      <c r="J506" s="75">
        <f t="shared" si="7"/>
        <v>19.823788546255507</v>
      </c>
      <c r="K506" s="75">
        <v>9080</v>
      </c>
      <c r="L506" s="75"/>
    </row>
    <row r="507" spans="1:12" x14ac:dyDescent="0.25">
      <c r="A507" s="118">
        <v>43370</v>
      </c>
      <c r="B507" s="75" t="s">
        <v>899</v>
      </c>
      <c r="C507" s="75" t="s">
        <v>401</v>
      </c>
      <c r="D507" s="75" t="s">
        <v>473</v>
      </c>
      <c r="E507" s="104">
        <v>40000</v>
      </c>
      <c r="F507" s="77" t="s">
        <v>8</v>
      </c>
      <c r="G507" s="61" t="s">
        <v>403</v>
      </c>
      <c r="H507" s="74" t="s">
        <v>325</v>
      </c>
      <c r="I507" s="77" t="s">
        <v>404</v>
      </c>
      <c r="J507" s="75">
        <f t="shared" si="7"/>
        <v>4.4052863436123344</v>
      </c>
      <c r="K507" s="75">
        <v>9080</v>
      </c>
      <c r="L507" s="75"/>
    </row>
    <row r="508" spans="1:12" x14ac:dyDescent="0.25">
      <c r="A508" s="118">
        <v>43370</v>
      </c>
      <c r="B508" s="75" t="s">
        <v>900</v>
      </c>
      <c r="C508" s="75" t="s">
        <v>401</v>
      </c>
      <c r="D508" s="75" t="s">
        <v>473</v>
      </c>
      <c r="E508" s="104">
        <v>27000</v>
      </c>
      <c r="F508" s="77" t="s">
        <v>8</v>
      </c>
      <c r="G508" s="61" t="s">
        <v>403</v>
      </c>
      <c r="H508" s="74" t="s">
        <v>198</v>
      </c>
      <c r="I508" s="77" t="s">
        <v>404</v>
      </c>
      <c r="J508" s="75">
        <f t="shared" si="7"/>
        <v>2.9735682819383258</v>
      </c>
      <c r="K508" s="75">
        <v>9080</v>
      </c>
      <c r="L508" s="75"/>
    </row>
    <row r="509" spans="1:12" x14ac:dyDescent="0.25">
      <c r="A509" s="118">
        <v>43370</v>
      </c>
      <c r="B509" s="75" t="s">
        <v>901</v>
      </c>
      <c r="C509" s="75" t="s">
        <v>532</v>
      </c>
      <c r="D509" s="75" t="s">
        <v>800</v>
      </c>
      <c r="E509" s="104">
        <v>800000</v>
      </c>
      <c r="F509" s="77" t="s">
        <v>8</v>
      </c>
      <c r="G509" s="61" t="s">
        <v>403</v>
      </c>
      <c r="H509" s="74" t="s">
        <v>330</v>
      </c>
      <c r="I509" s="77" t="s">
        <v>404</v>
      </c>
      <c r="J509" s="75">
        <f t="shared" si="7"/>
        <v>88.105726872246692</v>
      </c>
      <c r="K509" s="75">
        <v>9080</v>
      </c>
      <c r="L509" s="75"/>
    </row>
    <row r="510" spans="1:12" x14ac:dyDescent="0.25">
      <c r="A510" s="118">
        <v>43370</v>
      </c>
      <c r="B510" s="75" t="s">
        <v>904</v>
      </c>
      <c r="C510" s="75" t="s">
        <v>401</v>
      </c>
      <c r="D510" s="75" t="s">
        <v>473</v>
      </c>
      <c r="E510" s="104">
        <v>25000</v>
      </c>
      <c r="F510" s="77" t="s">
        <v>9</v>
      </c>
      <c r="G510" s="61" t="s">
        <v>403</v>
      </c>
      <c r="H510" s="74" t="s">
        <v>197</v>
      </c>
      <c r="I510" s="77" t="s">
        <v>404</v>
      </c>
      <c r="J510" s="75">
        <f t="shared" si="7"/>
        <v>2.7533039647577091</v>
      </c>
      <c r="K510" s="75">
        <v>9080</v>
      </c>
      <c r="L510" s="75"/>
    </row>
    <row r="511" spans="1:12" x14ac:dyDescent="0.25">
      <c r="A511" s="118">
        <v>43370</v>
      </c>
      <c r="B511" s="75" t="s">
        <v>903</v>
      </c>
      <c r="C511" s="75" t="s">
        <v>401</v>
      </c>
      <c r="D511" s="75" t="s">
        <v>473</v>
      </c>
      <c r="E511" s="104">
        <v>22000</v>
      </c>
      <c r="F511" s="77" t="s">
        <v>9</v>
      </c>
      <c r="G511" s="61" t="s">
        <v>403</v>
      </c>
      <c r="H511" s="74" t="s">
        <v>327</v>
      </c>
      <c r="I511" s="77" t="s">
        <v>404</v>
      </c>
      <c r="J511" s="75">
        <f t="shared" si="7"/>
        <v>2.4229074889867843</v>
      </c>
      <c r="K511" s="75">
        <v>9080</v>
      </c>
      <c r="L511" s="75"/>
    </row>
    <row r="512" spans="1:12" x14ac:dyDescent="0.25">
      <c r="A512" s="118">
        <v>43370</v>
      </c>
      <c r="B512" s="75" t="s">
        <v>1121</v>
      </c>
      <c r="C512" s="75" t="s">
        <v>401</v>
      </c>
      <c r="D512" s="75" t="s">
        <v>473</v>
      </c>
      <c r="E512" s="104">
        <v>17000</v>
      </c>
      <c r="F512" s="74" t="s">
        <v>11</v>
      </c>
      <c r="G512" s="61" t="s">
        <v>403</v>
      </c>
      <c r="H512" s="74" t="s">
        <v>320</v>
      </c>
      <c r="I512" s="77" t="s">
        <v>404</v>
      </c>
      <c r="J512" s="75">
        <f t="shared" ref="J512:J580" si="8">E512/9080</f>
        <v>1.8722466960352422</v>
      </c>
      <c r="K512" s="75">
        <v>9080</v>
      </c>
      <c r="L512" s="75"/>
    </row>
    <row r="513" spans="1:12" x14ac:dyDescent="0.25">
      <c r="A513" s="118">
        <v>43370</v>
      </c>
      <c r="B513" s="75" t="s">
        <v>896</v>
      </c>
      <c r="C513" s="75" t="s">
        <v>532</v>
      </c>
      <c r="D513" s="75" t="s">
        <v>800</v>
      </c>
      <c r="E513" s="104">
        <v>800000</v>
      </c>
      <c r="F513" s="74" t="s">
        <v>11</v>
      </c>
      <c r="G513" s="61" t="s">
        <v>403</v>
      </c>
      <c r="H513" s="74" t="s">
        <v>329</v>
      </c>
      <c r="I513" s="77" t="s">
        <v>404</v>
      </c>
      <c r="J513" s="75">
        <f t="shared" si="8"/>
        <v>88.105726872246692</v>
      </c>
      <c r="K513" s="75">
        <v>9080</v>
      </c>
      <c r="L513" s="75"/>
    </row>
    <row r="514" spans="1:12" x14ac:dyDescent="0.25">
      <c r="A514" s="118">
        <v>43370</v>
      </c>
      <c r="B514" s="75" t="s">
        <v>687</v>
      </c>
      <c r="C514" s="75" t="s">
        <v>401</v>
      </c>
      <c r="D514" s="75" t="s">
        <v>473</v>
      </c>
      <c r="E514" s="104">
        <v>13000</v>
      </c>
      <c r="F514" s="74" t="s">
        <v>11</v>
      </c>
      <c r="G514" s="61" t="s">
        <v>403</v>
      </c>
      <c r="H514" s="74" t="s">
        <v>324</v>
      </c>
      <c r="I514" s="77" t="s">
        <v>404</v>
      </c>
      <c r="J514" s="75">
        <f t="shared" si="8"/>
        <v>1.4317180616740088</v>
      </c>
      <c r="K514" s="75">
        <v>9080</v>
      </c>
      <c r="L514" s="75"/>
    </row>
    <row r="515" spans="1:12" x14ac:dyDescent="0.25">
      <c r="A515" s="118">
        <v>43370</v>
      </c>
      <c r="B515" s="118" t="s">
        <v>647</v>
      </c>
      <c r="C515" s="75" t="s">
        <v>401</v>
      </c>
      <c r="D515" s="103" t="s">
        <v>402</v>
      </c>
      <c r="E515" s="104">
        <v>10000</v>
      </c>
      <c r="F515" s="77" t="s">
        <v>17</v>
      </c>
      <c r="G515" s="61" t="s">
        <v>403</v>
      </c>
      <c r="H515" s="75" t="s">
        <v>474</v>
      </c>
      <c r="I515" s="77" t="s">
        <v>404</v>
      </c>
      <c r="J515" s="75">
        <f t="shared" si="8"/>
        <v>1.1013215859030836</v>
      </c>
      <c r="K515" s="75">
        <v>9080</v>
      </c>
      <c r="L515" s="75"/>
    </row>
    <row r="516" spans="1:12" x14ac:dyDescent="0.25">
      <c r="A516" s="118">
        <v>43370</v>
      </c>
      <c r="B516" s="118" t="s">
        <v>710</v>
      </c>
      <c r="C516" s="75" t="s">
        <v>532</v>
      </c>
      <c r="D516" s="103" t="s">
        <v>800</v>
      </c>
      <c r="E516" s="104">
        <v>1300000</v>
      </c>
      <c r="F516" s="77" t="s">
        <v>17</v>
      </c>
      <c r="G516" s="61" t="s">
        <v>403</v>
      </c>
      <c r="H516" s="75" t="s">
        <v>328</v>
      </c>
      <c r="I516" s="77" t="s">
        <v>404</v>
      </c>
      <c r="J516" s="75">
        <f t="shared" si="8"/>
        <v>143.17180616740089</v>
      </c>
      <c r="K516" s="75">
        <v>9080</v>
      </c>
      <c r="L516" s="75"/>
    </row>
    <row r="517" spans="1:12" x14ac:dyDescent="0.25">
      <c r="A517" s="79">
        <v>43370</v>
      </c>
      <c r="B517" s="74" t="s">
        <v>706</v>
      </c>
      <c r="C517" s="74" t="s">
        <v>401</v>
      </c>
      <c r="D517" s="75" t="s">
        <v>639</v>
      </c>
      <c r="E517" s="78">
        <v>70000</v>
      </c>
      <c r="F517" s="77" t="s">
        <v>12</v>
      </c>
      <c r="G517" s="61" t="s">
        <v>403</v>
      </c>
      <c r="H517" s="74" t="s">
        <v>323</v>
      </c>
      <c r="I517" s="77" t="s">
        <v>404</v>
      </c>
      <c r="J517" s="75">
        <f t="shared" si="8"/>
        <v>7.7092511013215859</v>
      </c>
      <c r="K517" s="75">
        <v>9080</v>
      </c>
      <c r="L517" s="75"/>
    </row>
    <row r="518" spans="1:12" x14ac:dyDescent="0.25">
      <c r="A518" s="118">
        <v>43370</v>
      </c>
      <c r="B518" s="75" t="s">
        <v>762</v>
      </c>
      <c r="C518" s="75" t="s">
        <v>532</v>
      </c>
      <c r="D518" s="116" t="s">
        <v>763</v>
      </c>
      <c r="E518" s="121">
        <v>100000</v>
      </c>
      <c r="F518" s="77" t="s">
        <v>18</v>
      </c>
      <c r="G518" s="61" t="s">
        <v>403</v>
      </c>
      <c r="H518" s="75" t="s">
        <v>318</v>
      </c>
      <c r="I518" s="77" t="s">
        <v>404</v>
      </c>
      <c r="J518" s="75">
        <f t="shared" si="8"/>
        <v>11.013215859030836</v>
      </c>
      <c r="K518" s="75">
        <v>9080</v>
      </c>
      <c r="L518" s="75"/>
    </row>
    <row r="519" spans="1:12" x14ac:dyDescent="0.25">
      <c r="A519" s="118">
        <v>43370</v>
      </c>
      <c r="B519" s="75" t="s">
        <v>751</v>
      </c>
      <c r="C519" s="75" t="s">
        <v>401</v>
      </c>
      <c r="D519" s="116" t="s">
        <v>763</v>
      </c>
      <c r="E519" s="121">
        <v>11000</v>
      </c>
      <c r="F519" s="77" t="s">
        <v>18</v>
      </c>
      <c r="G519" s="61" t="s">
        <v>403</v>
      </c>
      <c r="H519" s="75" t="s">
        <v>128</v>
      </c>
      <c r="I519" s="77" t="s">
        <v>404</v>
      </c>
      <c r="J519" s="75">
        <f t="shared" si="8"/>
        <v>1.2114537444933922</v>
      </c>
      <c r="K519" s="75">
        <v>9080</v>
      </c>
      <c r="L519" s="75"/>
    </row>
    <row r="520" spans="1:12" x14ac:dyDescent="0.25">
      <c r="A520" s="118">
        <v>43370</v>
      </c>
      <c r="B520" s="75" t="s">
        <v>788</v>
      </c>
      <c r="C520" s="75" t="s">
        <v>408</v>
      </c>
      <c r="D520" s="116" t="s">
        <v>763</v>
      </c>
      <c r="E520" s="121">
        <v>700500</v>
      </c>
      <c r="F520" s="77" t="s">
        <v>18</v>
      </c>
      <c r="G520" s="61" t="s">
        <v>403</v>
      </c>
      <c r="H520" s="75" t="s">
        <v>334</v>
      </c>
      <c r="I520" s="77" t="s">
        <v>404</v>
      </c>
      <c r="J520" s="75">
        <f t="shared" si="8"/>
        <v>77.147577092511014</v>
      </c>
      <c r="K520" s="75">
        <v>9080</v>
      </c>
      <c r="L520" s="75"/>
    </row>
    <row r="521" spans="1:12" x14ac:dyDescent="0.25">
      <c r="A521" s="118">
        <v>43370</v>
      </c>
      <c r="B521" s="75" t="s">
        <v>810</v>
      </c>
      <c r="C521" s="75" t="s">
        <v>401</v>
      </c>
      <c r="D521" s="75" t="s">
        <v>473</v>
      </c>
      <c r="E521" s="104">
        <v>17000</v>
      </c>
      <c r="F521" s="77" t="s">
        <v>16</v>
      </c>
      <c r="G521" s="61" t="s">
        <v>403</v>
      </c>
      <c r="H521" s="75" t="s">
        <v>1007</v>
      </c>
      <c r="I521" s="77" t="s">
        <v>404</v>
      </c>
      <c r="J521" s="75">
        <f t="shared" si="8"/>
        <v>1.8722466960352422</v>
      </c>
      <c r="K521" s="75">
        <v>9080</v>
      </c>
      <c r="L521" s="75"/>
    </row>
    <row r="522" spans="1:12" x14ac:dyDescent="0.25">
      <c r="A522" s="118">
        <v>43370</v>
      </c>
      <c r="B522" s="75" t="s">
        <v>1006</v>
      </c>
      <c r="C522" s="75" t="s">
        <v>532</v>
      </c>
      <c r="D522" s="75" t="s">
        <v>800</v>
      </c>
      <c r="E522" s="104">
        <v>300000</v>
      </c>
      <c r="F522" s="77" t="s">
        <v>16</v>
      </c>
      <c r="G522" s="61" t="s">
        <v>403</v>
      </c>
      <c r="H522" s="75" t="s">
        <v>331</v>
      </c>
      <c r="I522" s="77" t="s">
        <v>404</v>
      </c>
      <c r="J522" s="75">
        <f t="shared" si="8"/>
        <v>33.039647577092509</v>
      </c>
      <c r="K522" s="75">
        <v>9080</v>
      </c>
      <c r="L522" s="75"/>
    </row>
    <row r="523" spans="1:12" x14ac:dyDescent="0.25">
      <c r="A523" s="118">
        <v>43370</v>
      </c>
      <c r="B523" s="74" t="s">
        <v>1018</v>
      </c>
      <c r="C523" s="75" t="s">
        <v>407</v>
      </c>
      <c r="D523" s="75" t="s">
        <v>402</v>
      </c>
      <c r="E523" s="104">
        <v>80000</v>
      </c>
      <c r="F523" s="75" t="s">
        <v>679</v>
      </c>
      <c r="G523" s="61" t="s">
        <v>403</v>
      </c>
      <c r="H523" s="75" t="s">
        <v>1029</v>
      </c>
      <c r="I523" s="77" t="s">
        <v>404</v>
      </c>
      <c r="J523" s="75">
        <f t="shared" si="8"/>
        <v>8.8105726872246688</v>
      </c>
      <c r="K523" s="75">
        <v>9080</v>
      </c>
      <c r="L523" s="75"/>
    </row>
    <row r="524" spans="1:12" x14ac:dyDescent="0.25">
      <c r="A524" s="118">
        <v>43370</v>
      </c>
      <c r="B524" s="74" t="s">
        <v>1021</v>
      </c>
      <c r="C524" s="75" t="s">
        <v>995</v>
      </c>
      <c r="D524" s="75" t="s">
        <v>402</v>
      </c>
      <c r="E524" s="104">
        <v>70000</v>
      </c>
      <c r="F524" s="75" t="s">
        <v>679</v>
      </c>
      <c r="G524" s="61" t="s">
        <v>403</v>
      </c>
      <c r="H524" s="75" t="s">
        <v>1039</v>
      </c>
      <c r="I524" s="77" t="s">
        <v>404</v>
      </c>
      <c r="J524" s="75">
        <f t="shared" si="8"/>
        <v>7.7092511013215859</v>
      </c>
      <c r="K524" s="75">
        <v>9080</v>
      </c>
      <c r="L524" s="75"/>
    </row>
    <row r="525" spans="1:12" x14ac:dyDescent="0.25">
      <c r="A525" s="118">
        <v>43370</v>
      </c>
      <c r="B525" s="74" t="s">
        <v>1023</v>
      </c>
      <c r="C525" s="75" t="s">
        <v>401</v>
      </c>
      <c r="D525" s="75" t="s">
        <v>402</v>
      </c>
      <c r="E525" s="104">
        <v>16000</v>
      </c>
      <c r="F525" s="75" t="s">
        <v>679</v>
      </c>
      <c r="G525" s="61" t="s">
        <v>403</v>
      </c>
      <c r="H525" s="75" t="s">
        <v>1042</v>
      </c>
      <c r="I525" s="77" t="s">
        <v>404</v>
      </c>
      <c r="J525" s="75">
        <f t="shared" si="8"/>
        <v>1.7621145374449338</v>
      </c>
      <c r="K525" s="75">
        <v>9080</v>
      </c>
      <c r="L525" s="75"/>
    </row>
    <row r="526" spans="1:12" x14ac:dyDescent="0.25">
      <c r="A526" s="118">
        <v>43370</v>
      </c>
      <c r="B526" s="74" t="s">
        <v>1024</v>
      </c>
      <c r="C526" s="75" t="s">
        <v>640</v>
      </c>
      <c r="D526" s="75" t="s">
        <v>402</v>
      </c>
      <c r="E526" s="104">
        <v>15000</v>
      </c>
      <c r="F526" s="75" t="s">
        <v>679</v>
      </c>
      <c r="G526" s="61" t="s">
        <v>403</v>
      </c>
      <c r="H526" s="75" t="s">
        <v>1043</v>
      </c>
      <c r="I526" s="77" t="s">
        <v>404</v>
      </c>
      <c r="J526" s="75">
        <f t="shared" si="8"/>
        <v>1.6519823788546255</v>
      </c>
      <c r="K526" s="75">
        <v>9080</v>
      </c>
      <c r="L526" s="75"/>
    </row>
    <row r="527" spans="1:12" x14ac:dyDescent="0.25">
      <c r="A527" s="118">
        <v>43370</v>
      </c>
      <c r="B527" s="74" t="s">
        <v>1046</v>
      </c>
      <c r="C527" s="75" t="s">
        <v>407</v>
      </c>
      <c r="D527" s="75" t="s">
        <v>402</v>
      </c>
      <c r="E527" s="104">
        <v>750000</v>
      </c>
      <c r="F527" s="75" t="s">
        <v>679</v>
      </c>
      <c r="G527" s="61" t="s">
        <v>403</v>
      </c>
      <c r="H527" s="75" t="s">
        <v>1047</v>
      </c>
      <c r="I527" s="77" t="s">
        <v>404</v>
      </c>
      <c r="J527" s="75">
        <f t="shared" si="8"/>
        <v>82.59911894273128</v>
      </c>
      <c r="K527" s="75">
        <v>9080</v>
      </c>
      <c r="L527" s="75"/>
    </row>
    <row r="528" spans="1:12" x14ac:dyDescent="0.25">
      <c r="A528" s="79">
        <v>43370</v>
      </c>
      <c r="B528" s="74" t="s">
        <v>1099</v>
      </c>
      <c r="C528" s="75" t="s">
        <v>401</v>
      </c>
      <c r="D528" s="75" t="s">
        <v>402</v>
      </c>
      <c r="E528" s="78">
        <v>13000</v>
      </c>
      <c r="F528" s="75" t="s">
        <v>689</v>
      </c>
      <c r="G528" s="61" t="s">
        <v>403</v>
      </c>
      <c r="H528" s="74" t="s">
        <v>310</v>
      </c>
      <c r="I528" s="77" t="s">
        <v>404</v>
      </c>
      <c r="J528" s="75">
        <f t="shared" si="8"/>
        <v>1.4317180616740088</v>
      </c>
      <c r="K528" s="75">
        <v>9080</v>
      </c>
      <c r="L528" s="75"/>
    </row>
    <row r="529" spans="1:12" x14ac:dyDescent="0.25">
      <c r="A529" s="119">
        <v>43370</v>
      </c>
      <c r="B529" s="61" t="s">
        <v>1012</v>
      </c>
      <c r="C529" s="74" t="s">
        <v>405</v>
      </c>
      <c r="D529" s="105" t="s">
        <v>639</v>
      </c>
      <c r="E529" s="76">
        <v>2500000</v>
      </c>
      <c r="F529" s="77" t="s">
        <v>1101</v>
      </c>
      <c r="G529" s="61" t="s">
        <v>403</v>
      </c>
      <c r="H529" s="74" t="s">
        <v>383</v>
      </c>
      <c r="I529" s="77" t="s">
        <v>404</v>
      </c>
      <c r="J529" s="75">
        <f t="shared" si="8"/>
        <v>275.3303964757709</v>
      </c>
      <c r="K529" s="75">
        <v>9080</v>
      </c>
      <c r="L529" s="75"/>
    </row>
    <row r="530" spans="1:12" x14ac:dyDescent="0.25">
      <c r="A530" s="119">
        <v>43370</v>
      </c>
      <c r="B530" s="61" t="s">
        <v>1109</v>
      </c>
      <c r="C530" s="74" t="s">
        <v>408</v>
      </c>
      <c r="D530" s="105" t="s">
        <v>639</v>
      </c>
      <c r="E530" s="76">
        <v>4313750</v>
      </c>
      <c r="F530" s="77" t="s">
        <v>1101</v>
      </c>
      <c r="G530" s="61" t="s">
        <v>403</v>
      </c>
      <c r="H530" s="74" t="s">
        <v>1009</v>
      </c>
      <c r="I530" s="77" t="s">
        <v>404</v>
      </c>
      <c r="J530" s="75">
        <f t="shared" si="8"/>
        <v>475.08259911894271</v>
      </c>
      <c r="K530" s="75">
        <v>9080</v>
      </c>
      <c r="L530" s="75"/>
    </row>
    <row r="531" spans="1:12" x14ac:dyDescent="0.25">
      <c r="A531" s="79">
        <v>43371</v>
      </c>
      <c r="B531" s="61" t="s">
        <v>884</v>
      </c>
      <c r="C531" s="74" t="s">
        <v>640</v>
      </c>
      <c r="D531" s="75" t="s">
        <v>639</v>
      </c>
      <c r="E531" s="76">
        <v>75000</v>
      </c>
      <c r="F531" s="115" t="s">
        <v>19</v>
      </c>
      <c r="G531" s="61" t="s">
        <v>403</v>
      </c>
      <c r="H531" s="74" t="s">
        <v>356</v>
      </c>
      <c r="I531" s="77" t="s">
        <v>404</v>
      </c>
      <c r="J531" s="75">
        <f t="shared" si="8"/>
        <v>8.2599118942731273</v>
      </c>
      <c r="K531" s="75">
        <v>9080</v>
      </c>
      <c r="L531" s="75"/>
    </row>
    <row r="532" spans="1:12" x14ac:dyDescent="0.25">
      <c r="A532" s="79">
        <v>43371</v>
      </c>
      <c r="B532" s="75" t="s">
        <v>647</v>
      </c>
      <c r="C532" s="75" t="s">
        <v>401</v>
      </c>
      <c r="D532" s="75" t="s">
        <v>473</v>
      </c>
      <c r="E532" s="104">
        <v>19000</v>
      </c>
      <c r="F532" s="115" t="s">
        <v>10</v>
      </c>
      <c r="G532" s="61" t="s">
        <v>403</v>
      </c>
      <c r="H532" s="74" t="s">
        <v>894</v>
      </c>
      <c r="I532" s="77" t="s">
        <v>404</v>
      </c>
      <c r="J532" s="75">
        <f t="shared" si="8"/>
        <v>2.0925110132158591</v>
      </c>
      <c r="K532" s="75">
        <v>9080</v>
      </c>
      <c r="L532" s="75"/>
    </row>
    <row r="533" spans="1:12" x14ac:dyDescent="0.25">
      <c r="A533" s="118">
        <v>43371</v>
      </c>
      <c r="B533" s="75" t="s">
        <v>900</v>
      </c>
      <c r="C533" s="75" t="s">
        <v>401</v>
      </c>
      <c r="D533" s="75" t="s">
        <v>473</v>
      </c>
      <c r="E533" s="104">
        <v>27000</v>
      </c>
      <c r="F533" s="77" t="s">
        <v>8</v>
      </c>
      <c r="G533" s="61" t="s">
        <v>403</v>
      </c>
      <c r="H533" s="74" t="s">
        <v>198</v>
      </c>
      <c r="I533" s="77" t="s">
        <v>404</v>
      </c>
      <c r="J533" s="75">
        <f t="shared" si="8"/>
        <v>2.9735682819383258</v>
      </c>
      <c r="K533" s="75">
        <v>9080</v>
      </c>
      <c r="L533" s="75"/>
    </row>
    <row r="534" spans="1:12" x14ac:dyDescent="0.25">
      <c r="A534" s="118">
        <v>43371</v>
      </c>
      <c r="B534" s="75" t="s">
        <v>899</v>
      </c>
      <c r="C534" s="75" t="s">
        <v>401</v>
      </c>
      <c r="D534" s="75" t="s">
        <v>473</v>
      </c>
      <c r="E534" s="104">
        <v>22000</v>
      </c>
      <c r="F534" s="77" t="s">
        <v>8</v>
      </c>
      <c r="G534" s="61" t="s">
        <v>403</v>
      </c>
      <c r="H534" s="74" t="s">
        <v>337</v>
      </c>
      <c r="I534" s="77" t="s">
        <v>404</v>
      </c>
      <c r="J534" s="75">
        <f t="shared" si="8"/>
        <v>2.4229074889867843</v>
      </c>
      <c r="K534" s="75">
        <v>9080</v>
      </c>
      <c r="L534" s="75"/>
    </row>
    <row r="535" spans="1:12" x14ac:dyDescent="0.25">
      <c r="A535" s="118">
        <v>43371</v>
      </c>
      <c r="B535" s="75" t="s">
        <v>714</v>
      </c>
      <c r="C535" s="75" t="s">
        <v>480</v>
      </c>
      <c r="D535" s="75" t="s">
        <v>473</v>
      </c>
      <c r="E535" s="104">
        <v>10000</v>
      </c>
      <c r="F535" s="77" t="s">
        <v>8</v>
      </c>
      <c r="G535" s="61" t="s">
        <v>403</v>
      </c>
      <c r="H535" s="74" t="s">
        <v>339</v>
      </c>
      <c r="I535" s="77" t="s">
        <v>404</v>
      </c>
      <c r="J535" s="75">
        <f t="shared" si="8"/>
        <v>1.1013215859030836</v>
      </c>
      <c r="K535" s="75">
        <v>9080</v>
      </c>
      <c r="L535" s="75"/>
    </row>
    <row r="536" spans="1:12" x14ac:dyDescent="0.25">
      <c r="A536" s="118">
        <v>43371</v>
      </c>
      <c r="B536" s="75" t="s">
        <v>858</v>
      </c>
      <c r="C536" s="75" t="s">
        <v>408</v>
      </c>
      <c r="D536" s="75" t="s">
        <v>473</v>
      </c>
      <c r="E536" s="104">
        <v>600000</v>
      </c>
      <c r="F536" s="77" t="s">
        <v>8</v>
      </c>
      <c r="G536" s="61" t="s">
        <v>403</v>
      </c>
      <c r="H536" s="74" t="s">
        <v>359</v>
      </c>
      <c r="I536" s="77" t="s">
        <v>404</v>
      </c>
      <c r="J536" s="75">
        <f t="shared" si="8"/>
        <v>66.079295154185019</v>
      </c>
      <c r="K536" s="75">
        <v>9080</v>
      </c>
      <c r="L536" s="75"/>
    </row>
    <row r="537" spans="1:12" x14ac:dyDescent="0.25">
      <c r="A537" s="118">
        <v>43371</v>
      </c>
      <c r="B537" s="75" t="s">
        <v>904</v>
      </c>
      <c r="C537" s="75" t="s">
        <v>401</v>
      </c>
      <c r="D537" s="75" t="s">
        <v>473</v>
      </c>
      <c r="E537" s="104">
        <v>25000</v>
      </c>
      <c r="F537" s="77" t="s">
        <v>9</v>
      </c>
      <c r="G537" s="61" t="s">
        <v>403</v>
      </c>
      <c r="H537" s="74" t="s">
        <v>197</v>
      </c>
      <c r="I537" s="77" t="s">
        <v>404</v>
      </c>
      <c r="J537" s="75">
        <f t="shared" si="8"/>
        <v>2.7533039647577091</v>
      </c>
      <c r="K537" s="75">
        <v>9080</v>
      </c>
      <c r="L537" s="75"/>
    </row>
    <row r="538" spans="1:12" x14ac:dyDescent="0.25">
      <c r="A538" s="118">
        <v>43371</v>
      </c>
      <c r="B538" s="75" t="s">
        <v>903</v>
      </c>
      <c r="C538" s="75" t="s">
        <v>401</v>
      </c>
      <c r="D538" s="75" t="s">
        <v>473</v>
      </c>
      <c r="E538" s="104">
        <v>36500</v>
      </c>
      <c r="F538" s="77" t="s">
        <v>9</v>
      </c>
      <c r="G538" s="61" t="s">
        <v>403</v>
      </c>
      <c r="H538" s="74" t="s">
        <v>338</v>
      </c>
      <c r="I538" s="77" t="s">
        <v>404</v>
      </c>
      <c r="J538" s="75">
        <f t="shared" si="8"/>
        <v>4.0198237885462555</v>
      </c>
      <c r="K538" s="75">
        <v>9080</v>
      </c>
      <c r="L538" s="75"/>
    </row>
    <row r="539" spans="1:12" x14ac:dyDescent="0.25">
      <c r="A539" s="118">
        <v>43371</v>
      </c>
      <c r="B539" s="75" t="s">
        <v>520</v>
      </c>
      <c r="C539" s="75" t="s">
        <v>480</v>
      </c>
      <c r="D539" s="75" t="s">
        <v>473</v>
      </c>
      <c r="E539" s="104">
        <v>10000</v>
      </c>
      <c r="F539" s="77" t="s">
        <v>9</v>
      </c>
      <c r="G539" s="61" t="s">
        <v>403</v>
      </c>
      <c r="H539" s="74" t="s">
        <v>340</v>
      </c>
      <c r="I539" s="77" t="s">
        <v>404</v>
      </c>
      <c r="J539" s="75">
        <f t="shared" si="8"/>
        <v>1.1013215859030836</v>
      </c>
      <c r="K539" s="75">
        <v>9080</v>
      </c>
      <c r="L539" s="75"/>
    </row>
    <row r="540" spans="1:12" x14ac:dyDescent="0.25">
      <c r="A540" s="118">
        <v>43371</v>
      </c>
      <c r="B540" s="74" t="s">
        <v>859</v>
      </c>
      <c r="C540" s="75" t="s">
        <v>408</v>
      </c>
      <c r="D540" s="75" t="s">
        <v>473</v>
      </c>
      <c r="E540" s="78">
        <v>600000</v>
      </c>
      <c r="F540" s="74" t="s">
        <v>9</v>
      </c>
      <c r="G540" s="61" t="s">
        <v>403</v>
      </c>
      <c r="H540" s="74" t="s">
        <v>360</v>
      </c>
      <c r="I540" s="77" t="s">
        <v>404</v>
      </c>
      <c r="J540" s="75">
        <f t="shared" si="8"/>
        <v>66.079295154185019</v>
      </c>
      <c r="K540" s="75">
        <v>9080</v>
      </c>
      <c r="L540" s="75"/>
    </row>
    <row r="541" spans="1:12" x14ac:dyDescent="0.25">
      <c r="A541" s="118">
        <v>43371</v>
      </c>
      <c r="B541" s="75" t="s">
        <v>1120</v>
      </c>
      <c r="C541" s="75" t="s">
        <v>401</v>
      </c>
      <c r="D541" s="75" t="s">
        <v>473</v>
      </c>
      <c r="E541" s="104">
        <v>17000</v>
      </c>
      <c r="F541" s="74" t="s">
        <v>11</v>
      </c>
      <c r="G541" s="61" t="s">
        <v>403</v>
      </c>
      <c r="H541" s="74" t="s">
        <v>320</v>
      </c>
      <c r="I541" s="77" t="s">
        <v>404</v>
      </c>
      <c r="J541" s="75">
        <f t="shared" si="8"/>
        <v>1.8722466960352422</v>
      </c>
      <c r="K541" s="75">
        <v>9080</v>
      </c>
      <c r="L541" s="75"/>
    </row>
    <row r="542" spans="1:12" x14ac:dyDescent="0.25">
      <c r="A542" s="118">
        <v>43371</v>
      </c>
      <c r="B542" s="75" t="s">
        <v>895</v>
      </c>
      <c r="C542" s="75" t="s">
        <v>401</v>
      </c>
      <c r="D542" s="75" t="s">
        <v>473</v>
      </c>
      <c r="E542" s="104">
        <v>19000</v>
      </c>
      <c r="F542" s="74" t="s">
        <v>11</v>
      </c>
      <c r="G542" s="61" t="s">
        <v>403</v>
      </c>
      <c r="H542" s="74" t="s">
        <v>336</v>
      </c>
      <c r="I542" s="77" t="s">
        <v>404</v>
      </c>
      <c r="J542" s="75">
        <f t="shared" si="8"/>
        <v>2.0925110132158591</v>
      </c>
      <c r="K542" s="75">
        <v>9080</v>
      </c>
      <c r="L542" s="75"/>
    </row>
    <row r="543" spans="1:12" x14ac:dyDescent="0.25">
      <c r="A543" s="118">
        <v>43371</v>
      </c>
      <c r="B543" s="75" t="s">
        <v>857</v>
      </c>
      <c r="C543" s="75" t="s">
        <v>408</v>
      </c>
      <c r="D543" s="75" t="s">
        <v>473</v>
      </c>
      <c r="E543" s="104">
        <v>600000</v>
      </c>
      <c r="F543" s="74" t="s">
        <v>11</v>
      </c>
      <c r="G543" s="61" t="s">
        <v>403</v>
      </c>
      <c r="H543" s="74" t="s">
        <v>358</v>
      </c>
      <c r="I543" s="77" t="s">
        <v>404</v>
      </c>
      <c r="J543" s="75">
        <f t="shared" si="8"/>
        <v>66.079295154185019</v>
      </c>
      <c r="K543" s="75">
        <v>9080</v>
      </c>
      <c r="L543" s="75"/>
    </row>
    <row r="544" spans="1:12" x14ac:dyDescent="0.25">
      <c r="A544" s="118">
        <v>43371</v>
      </c>
      <c r="B544" s="75" t="s">
        <v>1120</v>
      </c>
      <c r="C544" s="75" t="s">
        <v>401</v>
      </c>
      <c r="D544" s="75" t="s">
        <v>473</v>
      </c>
      <c r="E544" s="104">
        <v>17000</v>
      </c>
      <c r="F544" s="74" t="s">
        <v>11</v>
      </c>
      <c r="G544" s="61" t="s">
        <v>403</v>
      </c>
      <c r="H544" s="74" t="s">
        <v>320</v>
      </c>
      <c r="I544" s="77" t="s">
        <v>404</v>
      </c>
      <c r="J544" s="75">
        <f t="shared" si="8"/>
        <v>1.8722466960352422</v>
      </c>
      <c r="K544" s="75">
        <v>9080</v>
      </c>
      <c r="L544" s="75"/>
    </row>
    <row r="545" spans="1:12" x14ac:dyDescent="0.25">
      <c r="A545" s="118">
        <v>43371</v>
      </c>
      <c r="B545" s="118" t="s">
        <v>647</v>
      </c>
      <c r="C545" s="75" t="s">
        <v>401</v>
      </c>
      <c r="D545" s="103" t="s">
        <v>402</v>
      </c>
      <c r="E545" s="104">
        <v>10000</v>
      </c>
      <c r="F545" s="77" t="s">
        <v>17</v>
      </c>
      <c r="G545" s="61" t="s">
        <v>403</v>
      </c>
      <c r="H545" s="75" t="s">
        <v>474</v>
      </c>
      <c r="I545" s="77" t="s">
        <v>404</v>
      </c>
      <c r="J545" s="75">
        <f t="shared" si="8"/>
        <v>1.1013215859030836</v>
      </c>
      <c r="K545" s="75">
        <v>9080</v>
      </c>
      <c r="L545" s="75"/>
    </row>
    <row r="546" spans="1:12" x14ac:dyDescent="0.25">
      <c r="A546" s="79">
        <v>43371</v>
      </c>
      <c r="B546" s="74" t="s">
        <v>861</v>
      </c>
      <c r="C546" s="74" t="s">
        <v>405</v>
      </c>
      <c r="D546" s="75" t="s">
        <v>639</v>
      </c>
      <c r="E546" s="78">
        <v>500000</v>
      </c>
      <c r="F546" s="77" t="s">
        <v>12</v>
      </c>
      <c r="G546" s="61" t="s">
        <v>403</v>
      </c>
      <c r="H546" s="74" t="s">
        <v>335</v>
      </c>
      <c r="I546" s="77" t="s">
        <v>404</v>
      </c>
      <c r="J546" s="75">
        <f t="shared" si="8"/>
        <v>55.066079295154182</v>
      </c>
      <c r="K546" s="75">
        <v>9080</v>
      </c>
      <c r="L546" s="75"/>
    </row>
    <row r="547" spans="1:12" x14ac:dyDescent="0.25">
      <c r="A547" s="79">
        <v>43371</v>
      </c>
      <c r="B547" s="74" t="s">
        <v>845</v>
      </c>
      <c r="C547" s="74" t="s">
        <v>405</v>
      </c>
      <c r="D547" s="75" t="s">
        <v>639</v>
      </c>
      <c r="E547" s="78">
        <v>1000000</v>
      </c>
      <c r="F547" s="77" t="s">
        <v>12</v>
      </c>
      <c r="G547" s="61" t="s">
        <v>403</v>
      </c>
      <c r="H547" s="74" t="s">
        <v>342</v>
      </c>
      <c r="I547" s="77" t="s">
        <v>404</v>
      </c>
      <c r="J547" s="75">
        <f t="shared" si="8"/>
        <v>110.13215859030836</v>
      </c>
      <c r="K547" s="75">
        <v>9080</v>
      </c>
      <c r="L547" s="75"/>
    </row>
    <row r="548" spans="1:12" x14ac:dyDescent="0.25">
      <c r="A548" s="79">
        <v>43371</v>
      </c>
      <c r="B548" s="74" t="s">
        <v>933</v>
      </c>
      <c r="C548" s="74" t="s">
        <v>640</v>
      </c>
      <c r="D548" s="75" t="s">
        <v>639</v>
      </c>
      <c r="E548" s="78">
        <v>125000</v>
      </c>
      <c r="F548" s="77" t="s">
        <v>12</v>
      </c>
      <c r="G548" s="61" t="s">
        <v>403</v>
      </c>
      <c r="H548" s="74" t="s">
        <v>346</v>
      </c>
      <c r="I548" s="77" t="s">
        <v>404</v>
      </c>
      <c r="J548" s="75">
        <f t="shared" si="8"/>
        <v>13.766519823788546</v>
      </c>
      <c r="K548" s="75">
        <v>9080</v>
      </c>
      <c r="L548" s="75"/>
    </row>
    <row r="549" spans="1:12" x14ac:dyDescent="0.25">
      <c r="A549" s="79">
        <v>43371</v>
      </c>
      <c r="B549" s="74" t="s">
        <v>849</v>
      </c>
      <c r="C549" s="74" t="s">
        <v>401</v>
      </c>
      <c r="D549" s="75" t="s">
        <v>639</v>
      </c>
      <c r="E549" s="78">
        <v>35000</v>
      </c>
      <c r="F549" s="77" t="s">
        <v>12</v>
      </c>
      <c r="G549" s="61" t="s">
        <v>403</v>
      </c>
      <c r="H549" s="74" t="s">
        <v>347</v>
      </c>
      <c r="I549" s="77" t="s">
        <v>404</v>
      </c>
      <c r="J549" s="75">
        <f t="shared" si="8"/>
        <v>3.8546255506607929</v>
      </c>
      <c r="K549" s="75">
        <v>9080</v>
      </c>
      <c r="L549" s="75"/>
    </row>
    <row r="550" spans="1:12" x14ac:dyDescent="0.25">
      <c r="A550" s="79">
        <v>43371</v>
      </c>
      <c r="B550" s="74" t="s">
        <v>852</v>
      </c>
      <c r="C550" s="74" t="s">
        <v>638</v>
      </c>
      <c r="D550" s="75" t="s">
        <v>639</v>
      </c>
      <c r="E550" s="78">
        <v>34000</v>
      </c>
      <c r="F550" s="77" t="s">
        <v>12</v>
      </c>
      <c r="G550" s="61" t="s">
        <v>403</v>
      </c>
      <c r="H550" s="74" t="s">
        <v>353</v>
      </c>
      <c r="I550" s="77" t="s">
        <v>404</v>
      </c>
      <c r="J550" s="75">
        <f t="shared" si="8"/>
        <v>3.7444933920704844</v>
      </c>
      <c r="K550" s="75">
        <v>9080</v>
      </c>
      <c r="L550" s="75"/>
    </row>
    <row r="551" spans="1:12" x14ac:dyDescent="0.25">
      <c r="A551" s="79">
        <v>43371</v>
      </c>
      <c r="B551" s="74" t="s">
        <v>1116</v>
      </c>
      <c r="C551" s="74" t="s">
        <v>480</v>
      </c>
      <c r="D551" s="75" t="s">
        <v>639</v>
      </c>
      <c r="E551" s="78">
        <v>20000</v>
      </c>
      <c r="F551" s="77" t="s">
        <v>12</v>
      </c>
      <c r="G551" s="61" t="s">
        <v>403</v>
      </c>
      <c r="H551" s="74" t="s">
        <v>348</v>
      </c>
      <c r="I551" s="77" t="s">
        <v>404</v>
      </c>
      <c r="J551" s="75">
        <f t="shared" si="8"/>
        <v>2.2026431718061672</v>
      </c>
      <c r="K551" s="75">
        <v>9080</v>
      </c>
      <c r="L551" s="75"/>
    </row>
    <row r="552" spans="1:12" x14ac:dyDescent="0.25">
      <c r="A552" s="79">
        <v>43371</v>
      </c>
      <c r="B552" s="74" t="s">
        <v>1117</v>
      </c>
      <c r="C552" s="74" t="s">
        <v>640</v>
      </c>
      <c r="D552" s="75" t="s">
        <v>639</v>
      </c>
      <c r="E552" s="78">
        <v>40000</v>
      </c>
      <c r="F552" s="77" t="s">
        <v>12</v>
      </c>
      <c r="G552" s="61" t="s">
        <v>403</v>
      </c>
      <c r="H552" s="74" t="s">
        <v>349</v>
      </c>
      <c r="I552" s="77" t="s">
        <v>404</v>
      </c>
      <c r="J552" s="75">
        <f t="shared" si="8"/>
        <v>4.4052863436123344</v>
      </c>
      <c r="K552" s="75">
        <v>9080</v>
      </c>
      <c r="L552" s="75"/>
    </row>
    <row r="553" spans="1:12" x14ac:dyDescent="0.25">
      <c r="A553" s="118">
        <v>43371</v>
      </c>
      <c r="B553" s="75" t="s">
        <v>751</v>
      </c>
      <c r="C553" s="75" t="s">
        <v>401</v>
      </c>
      <c r="D553" s="116" t="s">
        <v>763</v>
      </c>
      <c r="E553" s="121">
        <v>11000</v>
      </c>
      <c r="F553" s="77" t="s">
        <v>18</v>
      </c>
      <c r="G553" s="61" t="s">
        <v>403</v>
      </c>
      <c r="H553" s="75" t="s">
        <v>128</v>
      </c>
      <c r="I553" s="77" t="s">
        <v>404</v>
      </c>
      <c r="J553" s="75">
        <f t="shared" si="8"/>
        <v>1.2114537444933922</v>
      </c>
      <c r="K553" s="75">
        <v>9080</v>
      </c>
      <c r="L553" s="75"/>
    </row>
    <row r="554" spans="1:12" x14ac:dyDescent="0.25">
      <c r="A554" s="79">
        <v>43371</v>
      </c>
      <c r="B554" s="74" t="s">
        <v>850</v>
      </c>
      <c r="C554" s="75" t="s">
        <v>401</v>
      </c>
      <c r="D554" s="116" t="s">
        <v>763</v>
      </c>
      <c r="E554" s="121">
        <v>10000</v>
      </c>
      <c r="F554" s="77" t="s">
        <v>18</v>
      </c>
      <c r="G554" s="61" t="s">
        <v>403</v>
      </c>
      <c r="H554" s="74" t="s">
        <v>350</v>
      </c>
      <c r="I554" s="77" t="s">
        <v>404</v>
      </c>
      <c r="J554" s="75">
        <f t="shared" si="8"/>
        <v>1.1013215859030836</v>
      </c>
      <c r="K554" s="75">
        <v>9080</v>
      </c>
      <c r="L554" s="75"/>
    </row>
    <row r="555" spans="1:12" x14ac:dyDescent="0.25">
      <c r="A555" s="79">
        <v>43371</v>
      </c>
      <c r="B555" s="74" t="s">
        <v>851</v>
      </c>
      <c r="C555" s="75" t="s">
        <v>405</v>
      </c>
      <c r="D555" s="116" t="s">
        <v>763</v>
      </c>
      <c r="E555" s="121">
        <v>20000</v>
      </c>
      <c r="F555" s="77" t="s">
        <v>18</v>
      </c>
      <c r="G555" s="61" t="s">
        <v>403</v>
      </c>
      <c r="H555" s="74" t="s">
        <v>351</v>
      </c>
      <c r="I555" s="77" t="s">
        <v>404</v>
      </c>
      <c r="J555" s="75">
        <f t="shared" si="8"/>
        <v>2.2026431718061672</v>
      </c>
      <c r="K555" s="75">
        <v>9080</v>
      </c>
      <c r="L555" s="75"/>
    </row>
    <row r="556" spans="1:12" x14ac:dyDescent="0.25">
      <c r="A556" s="118">
        <v>43371</v>
      </c>
      <c r="B556" s="75" t="s">
        <v>810</v>
      </c>
      <c r="C556" s="75" t="s">
        <v>401</v>
      </c>
      <c r="D556" s="75" t="s">
        <v>473</v>
      </c>
      <c r="E556" s="104">
        <v>17000</v>
      </c>
      <c r="F556" s="77" t="s">
        <v>16</v>
      </c>
      <c r="G556" s="61" t="s">
        <v>403</v>
      </c>
      <c r="H556" s="75" t="s">
        <v>1007</v>
      </c>
      <c r="I556" s="77" t="s">
        <v>404</v>
      </c>
      <c r="J556" s="75">
        <f t="shared" si="8"/>
        <v>1.8722466960352422</v>
      </c>
      <c r="K556" s="75">
        <v>9080</v>
      </c>
      <c r="L556" s="75"/>
    </row>
    <row r="557" spans="1:12" x14ac:dyDescent="0.25">
      <c r="A557" s="118">
        <v>43371</v>
      </c>
      <c r="B557" s="75" t="s">
        <v>844</v>
      </c>
      <c r="C557" s="75" t="s">
        <v>401</v>
      </c>
      <c r="D557" s="75" t="s">
        <v>473</v>
      </c>
      <c r="E557" s="104">
        <v>30000</v>
      </c>
      <c r="F557" s="77" t="s">
        <v>16</v>
      </c>
      <c r="G557" s="61" t="s">
        <v>403</v>
      </c>
      <c r="H557" s="75" t="s">
        <v>341</v>
      </c>
      <c r="I557" s="77" t="s">
        <v>404</v>
      </c>
      <c r="J557" s="75">
        <f t="shared" si="8"/>
        <v>3.303964757709251</v>
      </c>
      <c r="K557" s="75">
        <v>9080</v>
      </c>
      <c r="L557" s="75"/>
    </row>
    <row r="558" spans="1:12" x14ac:dyDescent="0.25">
      <c r="A558" s="118">
        <v>43371</v>
      </c>
      <c r="B558" s="74" t="s">
        <v>1023</v>
      </c>
      <c r="C558" s="75" t="s">
        <v>401</v>
      </c>
      <c r="D558" s="75" t="s">
        <v>402</v>
      </c>
      <c r="E558" s="104">
        <v>16000</v>
      </c>
      <c r="F558" s="75" t="s">
        <v>679</v>
      </c>
      <c r="G558" s="61" t="s">
        <v>403</v>
      </c>
      <c r="H558" s="75" t="s">
        <v>1044</v>
      </c>
      <c r="I558" s="77" t="s">
        <v>404</v>
      </c>
      <c r="J558" s="75">
        <f t="shared" si="8"/>
        <v>1.7621145374449338</v>
      </c>
      <c r="K558" s="75">
        <v>9080</v>
      </c>
      <c r="L558" s="75"/>
    </row>
    <row r="559" spans="1:12" x14ac:dyDescent="0.25">
      <c r="A559" s="118">
        <v>43371</v>
      </c>
      <c r="B559" s="74" t="s">
        <v>1021</v>
      </c>
      <c r="C559" s="75" t="s">
        <v>995</v>
      </c>
      <c r="D559" s="75" t="s">
        <v>402</v>
      </c>
      <c r="E559" s="104">
        <v>68000</v>
      </c>
      <c r="F559" s="75" t="s">
        <v>679</v>
      </c>
      <c r="G559" s="61" t="s">
        <v>403</v>
      </c>
      <c r="H559" s="75" t="s">
        <v>1040</v>
      </c>
      <c r="I559" s="77" t="s">
        <v>404</v>
      </c>
      <c r="J559" s="75">
        <f t="shared" si="8"/>
        <v>7.4889867841409687</v>
      </c>
      <c r="K559" s="75">
        <v>9080</v>
      </c>
      <c r="L559" s="75"/>
    </row>
    <row r="560" spans="1:12" x14ac:dyDescent="0.25">
      <c r="A560" s="118">
        <v>43371</v>
      </c>
      <c r="B560" s="74" t="s">
        <v>1018</v>
      </c>
      <c r="C560" s="75" t="s">
        <v>407</v>
      </c>
      <c r="D560" s="75" t="s">
        <v>402</v>
      </c>
      <c r="E560" s="104">
        <v>80000</v>
      </c>
      <c r="F560" s="75" t="s">
        <v>679</v>
      </c>
      <c r="G560" s="61" t="s">
        <v>403</v>
      </c>
      <c r="H560" s="75" t="s">
        <v>1030</v>
      </c>
      <c r="I560" s="77" t="s">
        <v>404</v>
      </c>
      <c r="J560" s="75">
        <f t="shared" si="8"/>
        <v>8.8105726872246688</v>
      </c>
      <c r="K560" s="75">
        <v>9080</v>
      </c>
      <c r="L560" s="75"/>
    </row>
    <row r="561" spans="1:12" x14ac:dyDescent="0.25">
      <c r="A561" s="79">
        <v>43371</v>
      </c>
      <c r="B561" s="74" t="s">
        <v>1099</v>
      </c>
      <c r="C561" s="75" t="s">
        <v>401</v>
      </c>
      <c r="D561" s="75" t="s">
        <v>402</v>
      </c>
      <c r="E561" s="78">
        <v>13000</v>
      </c>
      <c r="F561" s="75" t="s">
        <v>689</v>
      </c>
      <c r="G561" s="61" t="s">
        <v>403</v>
      </c>
      <c r="H561" s="74" t="s">
        <v>310</v>
      </c>
      <c r="I561" s="77" t="s">
        <v>404</v>
      </c>
      <c r="J561" s="75">
        <f t="shared" si="8"/>
        <v>1.4317180616740088</v>
      </c>
      <c r="K561" s="75">
        <v>9080</v>
      </c>
      <c r="L561" s="75"/>
    </row>
    <row r="562" spans="1:12" x14ac:dyDescent="0.25">
      <c r="A562" s="79">
        <v>43371</v>
      </c>
      <c r="B562" s="74" t="s">
        <v>854</v>
      </c>
      <c r="C562" s="75" t="s">
        <v>401</v>
      </c>
      <c r="D562" s="75" t="s">
        <v>402</v>
      </c>
      <c r="E562" s="78">
        <v>15000</v>
      </c>
      <c r="F562" s="75" t="s">
        <v>689</v>
      </c>
      <c r="G562" s="61" t="s">
        <v>403</v>
      </c>
      <c r="H562" s="74" t="s">
        <v>354</v>
      </c>
      <c r="I562" s="77" t="s">
        <v>404</v>
      </c>
      <c r="J562" s="75">
        <f t="shared" si="8"/>
        <v>1.6519823788546255</v>
      </c>
      <c r="K562" s="75">
        <v>9080</v>
      </c>
      <c r="L562" s="75"/>
    </row>
    <row r="563" spans="1:12" x14ac:dyDescent="0.25">
      <c r="A563" s="79">
        <v>43371</v>
      </c>
      <c r="B563" s="74" t="s">
        <v>1100</v>
      </c>
      <c r="C563" s="75" t="s">
        <v>408</v>
      </c>
      <c r="D563" s="75" t="s">
        <v>643</v>
      </c>
      <c r="E563" s="78">
        <v>420000</v>
      </c>
      <c r="F563" s="75" t="s">
        <v>689</v>
      </c>
      <c r="G563" s="61" t="s">
        <v>403</v>
      </c>
      <c r="H563" s="74" t="s">
        <v>357</v>
      </c>
      <c r="I563" s="77" t="s">
        <v>404</v>
      </c>
      <c r="J563" s="75">
        <f t="shared" si="8"/>
        <v>46.255506607929519</v>
      </c>
      <c r="K563" s="75">
        <v>9080</v>
      </c>
      <c r="L563" s="75"/>
    </row>
    <row r="564" spans="1:12" x14ac:dyDescent="0.25">
      <c r="A564" s="119">
        <v>43371</v>
      </c>
      <c r="B564" s="61" t="s">
        <v>1010</v>
      </c>
      <c r="C564" s="74" t="s">
        <v>1102</v>
      </c>
      <c r="D564" s="103" t="s">
        <v>639</v>
      </c>
      <c r="E564" s="104">
        <v>27694</v>
      </c>
      <c r="F564" s="74" t="s">
        <v>1115</v>
      </c>
      <c r="G564" s="61" t="s">
        <v>403</v>
      </c>
      <c r="H564" s="74" t="s">
        <v>386</v>
      </c>
      <c r="I564" s="77" t="s">
        <v>404</v>
      </c>
      <c r="J564" s="120">
        <f t="shared" si="8"/>
        <v>3.05</v>
      </c>
      <c r="K564" s="75">
        <v>9080</v>
      </c>
      <c r="L564" s="75"/>
    </row>
    <row r="565" spans="1:12" x14ac:dyDescent="0.25">
      <c r="A565" s="119">
        <v>43371</v>
      </c>
      <c r="B565" s="61" t="s">
        <v>1114</v>
      </c>
      <c r="C565" s="74" t="s">
        <v>1102</v>
      </c>
      <c r="D565" s="103" t="s">
        <v>639</v>
      </c>
      <c r="E565" s="104">
        <v>1271.2</v>
      </c>
      <c r="F565" s="74" t="s">
        <v>1115</v>
      </c>
      <c r="G565" s="61" t="s">
        <v>403</v>
      </c>
      <c r="H565" s="74" t="s">
        <v>386</v>
      </c>
      <c r="I565" s="77" t="s">
        <v>404</v>
      </c>
      <c r="J565" s="120">
        <f t="shared" si="8"/>
        <v>0.14000000000000001</v>
      </c>
      <c r="K565" s="75">
        <v>9080</v>
      </c>
      <c r="L565" s="75"/>
    </row>
    <row r="566" spans="1:12" x14ac:dyDescent="0.25">
      <c r="A566" s="119">
        <v>43371</v>
      </c>
      <c r="B566" s="61" t="s">
        <v>1112</v>
      </c>
      <c r="C566" s="74" t="s">
        <v>1102</v>
      </c>
      <c r="D566" s="103" t="s">
        <v>639</v>
      </c>
      <c r="E566" s="104">
        <v>9443.2000000000007</v>
      </c>
      <c r="F566" s="74" t="s">
        <v>1115</v>
      </c>
      <c r="G566" s="61" t="s">
        <v>403</v>
      </c>
      <c r="H566" s="74" t="s">
        <v>386</v>
      </c>
      <c r="I566" s="77" t="s">
        <v>404</v>
      </c>
      <c r="J566" s="120">
        <f t="shared" si="8"/>
        <v>1.04</v>
      </c>
      <c r="K566" s="75">
        <v>9080</v>
      </c>
      <c r="L566" s="75"/>
    </row>
    <row r="567" spans="1:12" x14ac:dyDescent="0.25">
      <c r="A567" s="119">
        <v>43371</v>
      </c>
      <c r="B567" s="61" t="s">
        <v>1113</v>
      </c>
      <c r="C567" s="74" t="s">
        <v>1102</v>
      </c>
      <c r="D567" s="103" t="s">
        <v>639</v>
      </c>
      <c r="E567" s="104">
        <v>153906</v>
      </c>
      <c r="F567" s="74" t="s">
        <v>1115</v>
      </c>
      <c r="G567" s="61" t="s">
        <v>403</v>
      </c>
      <c r="H567" s="74" t="s">
        <v>386</v>
      </c>
      <c r="I567" s="77" t="s">
        <v>404</v>
      </c>
      <c r="J567" s="120">
        <f t="shared" si="8"/>
        <v>16.95</v>
      </c>
      <c r="K567" s="75">
        <v>9080</v>
      </c>
      <c r="L567" s="75"/>
    </row>
    <row r="568" spans="1:12" x14ac:dyDescent="0.25">
      <c r="A568" s="118">
        <v>43372</v>
      </c>
      <c r="B568" s="75" t="s">
        <v>751</v>
      </c>
      <c r="C568" s="75" t="s">
        <v>401</v>
      </c>
      <c r="D568" s="116" t="s">
        <v>763</v>
      </c>
      <c r="E568" s="121">
        <v>11000</v>
      </c>
      <c r="F568" s="77" t="s">
        <v>18</v>
      </c>
      <c r="G568" s="61" t="s">
        <v>403</v>
      </c>
      <c r="H568" s="75" t="s">
        <v>128</v>
      </c>
      <c r="I568" s="77" t="s">
        <v>404</v>
      </c>
      <c r="J568" s="75">
        <f t="shared" si="8"/>
        <v>1.2114537444933922</v>
      </c>
      <c r="K568" s="75">
        <v>9080</v>
      </c>
      <c r="L568" s="75"/>
    </row>
    <row r="569" spans="1:12" x14ac:dyDescent="0.25">
      <c r="A569" s="118">
        <v>43372</v>
      </c>
      <c r="B569" s="74" t="s">
        <v>1023</v>
      </c>
      <c r="C569" s="75" t="s">
        <v>401</v>
      </c>
      <c r="D569" s="75" t="s">
        <v>402</v>
      </c>
      <c r="E569" s="104">
        <v>16000</v>
      </c>
      <c r="F569" s="75" t="s">
        <v>679</v>
      </c>
      <c r="G569" s="61" t="s">
        <v>403</v>
      </c>
      <c r="H569" s="75" t="s">
        <v>1048</v>
      </c>
      <c r="I569" s="77" t="s">
        <v>404</v>
      </c>
      <c r="J569" s="75">
        <f t="shared" si="8"/>
        <v>1.7621145374449338</v>
      </c>
      <c r="K569" s="75">
        <v>9080</v>
      </c>
      <c r="L569" s="75"/>
    </row>
    <row r="570" spans="1:12" x14ac:dyDescent="0.25">
      <c r="A570" s="118">
        <v>43372</v>
      </c>
      <c r="B570" s="74" t="s">
        <v>1021</v>
      </c>
      <c r="C570" s="75" t="s">
        <v>995</v>
      </c>
      <c r="D570" s="75" t="s">
        <v>402</v>
      </c>
      <c r="E570" s="104">
        <v>76000</v>
      </c>
      <c r="F570" s="75" t="s">
        <v>679</v>
      </c>
      <c r="G570" s="61" t="s">
        <v>403</v>
      </c>
      <c r="H570" s="75" t="s">
        <v>1049</v>
      </c>
      <c r="I570" s="77" t="s">
        <v>404</v>
      </c>
      <c r="J570" s="75">
        <f t="shared" si="8"/>
        <v>8.3700440528634363</v>
      </c>
      <c r="K570" s="75">
        <v>9080</v>
      </c>
      <c r="L570" s="75"/>
    </row>
    <row r="571" spans="1:12" x14ac:dyDescent="0.25">
      <c r="A571" s="118">
        <v>43372</v>
      </c>
      <c r="B571" s="74" t="s">
        <v>1018</v>
      </c>
      <c r="C571" s="75" t="s">
        <v>407</v>
      </c>
      <c r="D571" s="75" t="s">
        <v>402</v>
      </c>
      <c r="E571" s="104">
        <v>80000</v>
      </c>
      <c r="F571" s="75" t="s">
        <v>679</v>
      </c>
      <c r="G571" s="61" t="s">
        <v>403</v>
      </c>
      <c r="H571" s="75" t="s">
        <v>1031</v>
      </c>
      <c r="I571" s="77" t="s">
        <v>404</v>
      </c>
      <c r="J571" s="75">
        <f t="shared" si="8"/>
        <v>8.8105726872246688</v>
      </c>
      <c r="K571" s="75">
        <v>9080</v>
      </c>
      <c r="L571" s="75"/>
    </row>
    <row r="572" spans="1:12" x14ac:dyDescent="0.25">
      <c r="A572" s="118">
        <v>43373</v>
      </c>
      <c r="B572" s="75" t="s">
        <v>751</v>
      </c>
      <c r="C572" s="75" t="s">
        <v>401</v>
      </c>
      <c r="D572" s="116" t="s">
        <v>763</v>
      </c>
      <c r="E572" s="121">
        <v>11000</v>
      </c>
      <c r="F572" s="77" t="s">
        <v>18</v>
      </c>
      <c r="G572" s="61" t="s">
        <v>403</v>
      </c>
      <c r="H572" s="75" t="s">
        <v>128</v>
      </c>
      <c r="I572" s="77" t="s">
        <v>404</v>
      </c>
      <c r="J572" s="75">
        <f t="shared" si="8"/>
        <v>1.2114537444933922</v>
      </c>
      <c r="K572" s="75">
        <v>9080</v>
      </c>
      <c r="L572" s="75"/>
    </row>
    <row r="573" spans="1:12" x14ac:dyDescent="0.25">
      <c r="A573" s="118">
        <v>43373</v>
      </c>
      <c r="B573" s="74" t="s">
        <v>1023</v>
      </c>
      <c r="C573" s="75" t="s">
        <v>401</v>
      </c>
      <c r="D573" s="75" t="s">
        <v>402</v>
      </c>
      <c r="E573" s="104">
        <v>16000</v>
      </c>
      <c r="F573" s="75" t="s">
        <v>679</v>
      </c>
      <c r="G573" s="61" t="s">
        <v>403</v>
      </c>
      <c r="H573" s="75" t="s">
        <v>1045</v>
      </c>
      <c r="I573" s="77" t="s">
        <v>404</v>
      </c>
      <c r="J573" s="75">
        <f t="shared" si="8"/>
        <v>1.7621145374449338</v>
      </c>
      <c r="K573" s="75">
        <v>9080</v>
      </c>
      <c r="L573" s="75"/>
    </row>
    <row r="574" spans="1:12" x14ac:dyDescent="0.25">
      <c r="A574" s="118">
        <v>43373</v>
      </c>
      <c r="B574" s="74" t="s">
        <v>1046</v>
      </c>
      <c r="C574" s="75" t="s">
        <v>407</v>
      </c>
      <c r="D574" s="75" t="s">
        <v>402</v>
      </c>
      <c r="E574" s="104">
        <v>750000</v>
      </c>
      <c r="F574" s="75" t="s">
        <v>679</v>
      </c>
      <c r="G574" s="61" t="s">
        <v>403</v>
      </c>
      <c r="H574" s="75" t="s">
        <v>1050</v>
      </c>
      <c r="I574" s="77" t="s">
        <v>404</v>
      </c>
      <c r="J574" s="75">
        <f t="shared" si="8"/>
        <v>82.59911894273128</v>
      </c>
      <c r="K574" s="75">
        <v>9080</v>
      </c>
      <c r="L574" s="75"/>
    </row>
    <row r="575" spans="1:12" x14ac:dyDescent="0.25">
      <c r="A575" s="118">
        <v>43373</v>
      </c>
      <c r="B575" s="74" t="s">
        <v>1025</v>
      </c>
      <c r="C575" s="75" t="s">
        <v>480</v>
      </c>
      <c r="D575" s="75" t="s">
        <v>402</v>
      </c>
      <c r="E575" s="104">
        <v>15000</v>
      </c>
      <c r="F575" s="75" t="s">
        <v>679</v>
      </c>
      <c r="G575" s="61" t="s">
        <v>403</v>
      </c>
      <c r="H575" s="75" t="s">
        <v>1051</v>
      </c>
      <c r="I575" s="77" t="s">
        <v>404</v>
      </c>
      <c r="J575" s="75">
        <f t="shared" si="8"/>
        <v>1.6519823788546255</v>
      </c>
      <c r="K575" s="75">
        <v>9080</v>
      </c>
      <c r="L575" s="75"/>
    </row>
    <row r="576" spans="1:12" x14ac:dyDescent="0.25">
      <c r="A576" s="118">
        <v>43373</v>
      </c>
      <c r="B576" s="74" t="s">
        <v>1021</v>
      </c>
      <c r="C576" s="75" t="s">
        <v>995</v>
      </c>
      <c r="D576" s="75" t="s">
        <v>402</v>
      </c>
      <c r="E576" s="104">
        <v>79000</v>
      </c>
      <c r="F576" s="75" t="s">
        <v>679</v>
      </c>
      <c r="G576" s="61" t="s">
        <v>403</v>
      </c>
      <c r="H576" s="75" t="s">
        <v>1052</v>
      </c>
      <c r="I576" s="77" t="s">
        <v>404</v>
      </c>
      <c r="J576" s="75">
        <f t="shared" si="8"/>
        <v>8.7004405286343616</v>
      </c>
      <c r="K576" s="75">
        <v>9080</v>
      </c>
      <c r="L576" s="75"/>
    </row>
    <row r="577" spans="1:12" x14ac:dyDescent="0.25">
      <c r="A577" s="118">
        <v>43373</v>
      </c>
      <c r="B577" s="74" t="s">
        <v>1018</v>
      </c>
      <c r="C577" s="75" t="s">
        <v>407</v>
      </c>
      <c r="D577" s="75" t="s">
        <v>402</v>
      </c>
      <c r="E577" s="104">
        <v>80000</v>
      </c>
      <c r="F577" s="75" t="s">
        <v>679</v>
      </c>
      <c r="G577" s="61" t="s">
        <v>403</v>
      </c>
      <c r="H577" s="75" t="s">
        <v>1053</v>
      </c>
      <c r="I577" s="77" t="s">
        <v>404</v>
      </c>
      <c r="J577" s="75">
        <f t="shared" si="8"/>
        <v>8.8105726872246688</v>
      </c>
      <c r="K577" s="75">
        <v>9080</v>
      </c>
      <c r="L577" s="75"/>
    </row>
    <row r="578" spans="1:12" x14ac:dyDescent="0.25">
      <c r="A578" s="119">
        <v>43373</v>
      </c>
      <c r="B578" s="61" t="s">
        <v>1010</v>
      </c>
      <c r="C578" s="74" t="s">
        <v>1102</v>
      </c>
      <c r="D578" s="103" t="s">
        <v>639</v>
      </c>
      <c r="E578" s="76">
        <v>4576</v>
      </c>
      <c r="F578" s="77" t="s">
        <v>1101</v>
      </c>
      <c r="G578" s="61" t="s">
        <v>403</v>
      </c>
      <c r="H578" s="74" t="s">
        <v>385</v>
      </c>
      <c r="I578" s="77" t="s">
        <v>404</v>
      </c>
      <c r="J578" s="75">
        <f t="shared" si="8"/>
        <v>0.50396475770925109</v>
      </c>
      <c r="K578" s="75">
        <v>9080</v>
      </c>
      <c r="L578" s="75"/>
    </row>
    <row r="579" spans="1:12" x14ac:dyDescent="0.25">
      <c r="A579" s="119">
        <v>43373</v>
      </c>
      <c r="B579" s="61" t="s">
        <v>1011</v>
      </c>
      <c r="C579" s="74" t="s">
        <v>1102</v>
      </c>
      <c r="D579" s="103" t="s">
        <v>639</v>
      </c>
      <c r="E579" s="76">
        <v>25424</v>
      </c>
      <c r="F579" s="77" t="s">
        <v>1101</v>
      </c>
      <c r="G579" s="61" t="s">
        <v>403</v>
      </c>
      <c r="H579" s="74" t="s">
        <v>386</v>
      </c>
      <c r="I579" s="77" t="s">
        <v>404</v>
      </c>
      <c r="J579" s="125">
        <f t="shared" si="8"/>
        <v>2.8</v>
      </c>
      <c r="K579" s="75">
        <v>9080</v>
      </c>
      <c r="L579" s="75"/>
    </row>
    <row r="580" spans="1:12" x14ac:dyDescent="0.25">
      <c r="A580" s="118">
        <v>43360</v>
      </c>
      <c r="B580" s="75" t="s">
        <v>904</v>
      </c>
      <c r="C580" s="75" t="s">
        <v>401</v>
      </c>
      <c r="D580" s="75" t="s">
        <v>473</v>
      </c>
      <c r="E580" s="104">
        <v>25000</v>
      </c>
      <c r="F580" s="77" t="s">
        <v>9</v>
      </c>
      <c r="G580" s="61" t="s">
        <v>403</v>
      </c>
      <c r="H580" s="74" t="s">
        <v>144</v>
      </c>
      <c r="I580" s="77" t="s">
        <v>404</v>
      </c>
      <c r="J580" s="75">
        <f t="shared" si="8"/>
        <v>2.7533039647577091</v>
      </c>
      <c r="K580" s="75">
        <v>9080</v>
      </c>
      <c r="L580" s="75"/>
    </row>
    <row r="581" spans="1:12" x14ac:dyDescent="0.25">
      <c r="A581" s="55"/>
      <c r="B581" s="75"/>
      <c r="C581" s="75"/>
      <c r="D581" s="75"/>
      <c r="E581" s="75"/>
      <c r="F581" s="77"/>
      <c r="G581" s="61"/>
      <c r="H581" s="108"/>
      <c r="I581" s="108"/>
      <c r="J581" s="75"/>
      <c r="K581" s="75"/>
      <c r="L581" s="95"/>
    </row>
    <row r="582" spans="1:12" x14ac:dyDescent="0.25">
      <c r="A582" s="55"/>
      <c r="B582" s="55"/>
      <c r="C582" s="55"/>
      <c r="D582" s="55"/>
      <c r="E582" s="55"/>
      <c r="F582" s="77"/>
      <c r="G582" s="61"/>
      <c r="H582" s="108"/>
      <c r="I582" s="108"/>
      <c r="J582" s="75"/>
      <c r="K582" s="75"/>
      <c r="L582" s="95"/>
    </row>
    <row r="583" spans="1:12" x14ac:dyDescent="0.25">
      <c r="A583" s="55"/>
      <c r="B583" s="55"/>
      <c r="C583" s="55"/>
      <c r="D583" s="55"/>
      <c r="E583" s="55"/>
      <c r="F583" s="77"/>
      <c r="G583" s="61"/>
      <c r="H583" s="108"/>
      <c r="I583" s="108"/>
      <c r="J583" s="75"/>
      <c r="K583" s="75"/>
      <c r="L583" s="95"/>
    </row>
    <row r="584" spans="1:12" x14ac:dyDescent="0.25">
      <c r="A584" s="55"/>
      <c r="B584" s="55"/>
      <c r="C584" s="55"/>
      <c r="D584" s="55"/>
      <c r="E584" s="55"/>
      <c r="F584" s="77"/>
      <c r="G584" s="61"/>
      <c r="H584" s="108"/>
      <c r="I584" s="108"/>
      <c r="J584" s="75"/>
      <c r="K584" s="75"/>
      <c r="L584" s="95"/>
    </row>
    <row r="585" spans="1:12" x14ac:dyDescent="0.25">
      <c r="A585" s="55"/>
      <c r="B585" s="55"/>
      <c r="C585" s="55"/>
      <c r="D585" s="55"/>
      <c r="E585" s="55"/>
      <c r="F585" s="77"/>
      <c r="G585" s="61"/>
      <c r="H585" s="108"/>
      <c r="I585" s="108"/>
      <c r="J585" s="75"/>
      <c r="K585" s="75"/>
      <c r="L585" s="95"/>
    </row>
    <row r="586" spans="1:12" x14ac:dyDescent="0.25">
      <c r="A586" s="55"/>
      <c r="B586" s="55"/>
      <c r="C586" s="55"/>
      <c r="D586" s="55"/>
      <c r="E586" s="55"/>
      <c r="F586" s="77"/>
      <c r="G586" s="61"/>
      <c r="H586" s="108"/>
      <c r="I586" s="108"/>
      <c r="J586" s="75"/>
      <c r="K586" s="75"/>
      <c r="L586" s="95"/>
    </row>
    <row r="587" spans="1:12" x14ac:dyDescent="0.25">
      <c r="A587" s="55"/>
      <c r="B587" s="55"/>
      <c r="C587" s="55"/>
      <c r="D587" s="55"/>
      <c r="E587" s="55"/>
      <c r="F587" s="77"/>
      <c r="G587" s="61"/>
      <c r="H587" s="108"/>
      <c r="I587" s="108"/>
      <c r="J587" s="75"/>
      <c r="K587" s="75"/>
      <c r="L587" s="95"/>
    </row>
    <row r="588" spans="1:12" x14ac:dyDescent="0.25">
      <c r="A588" s="55"/>
      <c r="B588" s="55"/>
      <c r="C588" s="55"/>
      <c r="D588" s="55"/>
      <c r="E588" s="55"/>
      <c r="F588" s="77"/>
      <c r="G588" s="61"/>
      <c r="H588" s="108"/>
      <c r="I588" s="108"/>
      <c r="J588" s="75"/>
      <c r="K588" s="75"/>
      <c r="L588" s="95"/>
    </row>
    <row r="589" spans="1:12" x14ac:dyDescent="0.25">
      <c r="A589" s="55"/>
      <c r="B589" s="55"/>
      <c r="C589" s="55"/>
      <c r="D589" s="55"/>
      <c r="E589" s="55"/>
      <c r="F589" s="77"/>
      <c r="G589" s="61"/>
      <c r="H589" s="108"/>
      <c r="I589" s="108"/>
      <c r="J589" s="75"/>
      <c r="K589" s="75"/>
      <c r="L589" s="95"/>
    </row>
    <row r="590" spans="1:12" x14ac:dyDescent="0.25">
      <c r="A590" s="55"/>
      <c r="B590" s="55"/>
      <c r="C590" s="55"/>
      <c r="D590" s="55"/>
      <c r="E590" s="55"/>
      <c r="F590" s="77"/>
      <c r="G590" s="61"/>
      <c r="H590" s="108"/>
      <c r="I590" s="108"/>
      <c r="J590" s="75"/>
      <c r="K590" s="75"/>
      <c r="L590" s="95"/>
    </row>
    <row r="591" spans="1:12" x14ac:dyDescent="0.25">
      <c r="A591" s="55"/>
      <c r="B591" s="55"/>
      <c r="C591" s="55"/>
      <c r="D591" s="55"/>
      <c r="E591" s="55"/>
      <c r="F591" s="55"/>
      <c r="G591" s="108"/>
      <c r="H591" s="108"/>
      <c r="I591" s="108"/>
      <c r="J591" s="75"/>
      <c r="K591" s="75"/>
      <c r="L591" s="95"/>
    </row>
    <row r="592" spans="1:12" x14ac:dyDescent="0.25">
      <c r="A592" s="55"/>
      <c r="B592" s="55"/>
      <c r="C592" s="55"/>
      <c r="D592" s="55"/>
      <c r="E592" s="55"/>
      <c r="F592" s="55"/>
      <c r="G592" s="108"/>
      <c r="H592" s="108"/>
      <c r="I592" s="108"/>
      <c r="J592" s="75"/>
      <c r="K592" s="75"/>
      <c r="L592" s="95"/>
    </row>
    <row r="593" spans="1:12" x14ac:dyDescent="0.25">
      <c r="A593" s="55"/>
      <c r="B593" s="55"/>
      <c r="C593" s="55"/>
      <c r="D593" s="55"/>
      <c r="E593" s="55"/>
      <c r="F593" s="55"/>
      <c r="G593" s="108"/>
      <c r="H593" s="108"/>
      <c r="I593" s="108"/>
      <c r="J593" s="75"/>
      <c r="K593" s="75"/>
      <c r="L593" s="95"/>
    </row>
    <row r="594" spans="1:12" x14ac:dyDescent="0.25">
      <c r="A594" s="55"/>
      <c r="B594" s="55"/>
      <c r="C594" s="55"/>
      <c r="D594" s="55"/>
      <c r="E594" s="55"/>
      <c r="F594" s="55"/>
      <c r="G594" s="108"/>
      <c r="H594" s="108"/>
      <c r="I594" s="108"/>
      <c r="J594" s="75"/>
      <c r="K594" s="75"/>
      <c r="L594" s="95"/>
    </row>
    <row r="595" spans="1:12" x14ac:dyDescent="0.25">
      <c r="A595" s="55"/>
      <c r="B595" s="55"/>
      <c r="C595" s="55"/>
      <c r="D595" s="55"/>
      <c r="E595" s="55"/>
      <c r="F595" s="55"/>
      <c r="G595" s="108"/>
      <c r="H595" s="108"/>
      <c r="I595" s="108"/>
      <c r="J595" s="75"/>
      <c r="K595" s="75"/>
      <c r="L595" s="95"/>
    </row>
    <row r="596" spans="1:12" x14ac:dyDescent="0.25">
      <c r="A596" s="55"/>
      <c r="B596" s="55"/>
      <c r="C596" s="55"/>
      <c r="D596" s="55"/>
      <c r="E596" s="55"/>
      <c r="F596" s="55"/>
      <c r="G596" s="108"/>
      <c r="H596" s="108"/>
      <c r="I596" s="108"/>
      <c r="J596" s="75"/>
      <c r="K596" s="75"/>
      <c r="L596" s="95"/>
    </row>
    <row r="597" spans="1:12" x14ac:dyDescent="0.25">
      <c r="A597" s="55"/>
      <c r="B597" s="55"/>
      <c r="C597" s="55"/>
      <c r="D597" s="55"/>
      <c r="E597" s="55"/>
      <c r="F597" s="55"/>
      <c r="G597" s="108"/>
      <c r="H597" s="108"/>
      <c r="I597" s="108"/>
      <c r="J597" s="75"/>
      <c r="K597" s="75"/>
      <c r="L597" s="95"/>
    </row>
    <row r="598" spans="1:12" x14ac:dyDescent="0.25">
      <c r="A598" s="55"/>
      <c r="B598" s="55"/>
      <c r="C598" s="55"/>
      <c r="D598" s="55"/>
      <c r="E598" s="55"/>
      <c r="F598" s="55"/>
      <c r="G598" s="108"/>
      <c r="H598" s="108"/>
      <c r="I598" s="108"/>
      <c r="J598" s="75"/>
      <c r="K598" s="75"/>
      <c r="L598" s="95"/>
    </row>
    <row r="599" spans="1:12" x14ac:dyDescent="0.25">
      <c r="A599" s="55"/>
      <c r="B599" s="55"/>
      <c r="C599" s="55"/>
      <c r="D599" s="55"/>
      <c r="E599" s="55"/>
      <c r="F599" s="55"/>
      <c r="G599" s="108"/>
      <c r="H599" s="108"/>
      <c r="I599" s="108"/>
      <c r="J599" s="75"/>
      <c r="K599" s="75"/>
      <c r="L599" s="95"/>
    </row>
    <row r="600" spans="1:12" x14ac:dyDescent="0.25">
      <c r="A600" s="55"/>
      <c r="B600" s="55"/>
      <c r="C600" s="55"/>
      <c r="D600" s="55"/>
      <c r="E600" s="55"/>
      <c r="F600" s="55"/>
      <c r="G600" s="108"/>
      <c r="H600" s="108"/>
      <c r="I600" s="108"/>
      <c r="J600" s="75"/>
      <c r="K600" s="75"/>
      <c r="L600" s="95"/>
    </row>
    <row r="601" spans="1:12" x14ac:dyDescent="0.25">
      <c r="A601" s="55"/>
      <c r="B601" s="55"/>
      <c r="C601" s="55"/>
      <c r="D601" s="55"/>
      <c r="E601" s="55"/>
      <c r="F601" s="55"/>
      <c r="G601" s="108"/>
      <c r="H601" s="108"/>
      <c r="I601" s="108"/>
      <c r="J601" s="75"/>
      <c r="K601" s="75"/>
      <c r="L601" s="95"/>
    </row>
    <row r="602" spans="1:12" x14ac:dyDescent="0.25">
      <c r="A602" s="55"/>
      <c r="B602" s="55"/>
      <c r="C602" s="55"/>
      <c r="D602" s="55"/>
      <c r="E602" s="55"/>
      <c r="F602" s="55"/>
      <c r="G602" s="108"/>
      <c r="H602" s="108"/>
      <c r="I602" s="108"/>
      <c r="J602" s="75"/>
      <c r="K602" s="75"/>
      <c r="L602" s="95"/>
    </row>
    <row r="603" spans="1:12" x14ac:dyDescent="0.25">
      <c r="A603" s="55"/>
      <c r="B603" s="55"/>
      <c r="C603" s="55"/>
      <c r="D603" s="55"/>
      <c r="E603" s="55"/>
      <c r="F603" s="55"/>
      <c r="G603" s="108"/>
      <c r="H603" s="108"/>
      <c r="I603" s="108"/>
      <c r="J603" s="75"/>
      <c r="K603" s="75"/>
      <c r="L603" s="95"/>
    </row>
    <row r="604" spans="1:12" x14ac:dyDescent="0.25">
      <c r="A604" s="55"/>
      <c r="B604" s="55"/>
      <c r="C604" s="55"/>
      <c r="D604" s="55"/>
      <c r="E604" s="55"/>
      <c r="F604" s="55"/>
      <c r="G604" s="108"/>
      <c r="H604" s="108"/>
      <c r="I604" s="108"/>
      <c r="J604" s="75"/>
      <c r="K604" s="75"/>
      <c r="L604" s="95"/>
    </row>
    <row r="605" spans="1:12" x14ac:dyDescent="0.25">
      <c r="A605" s="55"/>
      <c r="B605" s="55"/>
      <c r="C605" s="55"/>
      <c r="D605" s="55"/>
      <c r="E605" s="55"/>
      <c r="F605" s="55"/>
      <c r="G605" s="108"/>
      <c r="H605" s="108"/>
      <c r="I605" s="108"/>
      <c r="J605" s="75"/>
      <c r="K605" s="75"/>
      <c r="L605" s="95"/>
    </row>
    <row r="606" spans="1:12" x14ac:dyDescent="0.25">
      <c r="A606" s="55"/>
      <c r="B606" s="55"/>
      <c r="C606" s="55"/>
      <c r="D606" s="55"/>
      <c r="E606" s="55"/>
      <c r="F606" s="55"/>
      <c r="G606" s="108"/>
      <c r="H606" s="108"/>
      <c r="I606" s="108"/>
      <c r="J606" s="75"/>
      <c r="K606" s="75"/>
      <c r="L606" s="95"/>
    </row>
    <row r="607" spans="1:12" x14ac:dyDescent="0.25">
      <c r="A607" s="55"/>
      <c r="B607" s="55"/>
      <c r="C607" s="55"/>
      <c r="D607" s="55"/>
      <c r="E607" s="55"/>
      <c r="F607" s="55"/>
      <c r="G607" s="108"/>
      <c r="H607" s="108"/>
      <c r="I607" s="108"/>
      <c r="J607" s="75"/>
      <c r="K607" s="75"/>
      <c r="L607" s="95"/>
    </row>
    <row r="608" spans="1:12" x14ac:dyDescent="0.25">
      <c r="A608" s="55"/>
      <c r="B608" s="55"/>
      <c r="C608" s="55"/>
      <c r="D608" s="55"/>
      <c r="E608" s="55"/>
      <c r="F608" s="55"/>
      <c r="G608" s="108"/>
      <c r="H608" s="108"/>
      <c r="I608" s="108"/>
      <c r="J608" s="75"/>
      <c r="K608" s="75"/>
      <c r="L608" s="95"/>
    </row>
    <row r="609" spans="1:12" x14ac:dyDescent="0.25">
      <c r="A609" s="55"/>
      <c r="B609" s="55"/>
      <c r="C609" s="55"/>
      <c r="D609" s="55"/>
      <c r="E609" s="55"/>
      <c r="F609" s="55"/>
      <c r="G609" s="108"/>
      <c r="H609" s="108"/>
      <c r="I609" s="108"/>
      <c r="J609" s="75"/>
      <c r="K609" s="75"/>
      <c r="L609" s="95"/>
    </row>
    <row r="610" spans="1:12" x14ac:dyDescent="0.25">
      <c r="A610" s="55"/>
      <c r="B610" s="55"/>
      <c r="C610" s="55"/>
      <c r="D610" s="55"/>
      <c r="E610" s="55"/>
      <c r="F610" s="55"/>
      <c r="G610" s="108"/>
      <c r="H610" s="108"/>
      <c r="I610" s="108"/>
      <c r="J610" s="75"/>
      <c r="K610" s="75"/>
      <c r="L610" s="95"/>
    </row>
    <row r="611" spans="1:12" x14ac:dyDescent="0.25">
      <c r="A611" s="55"/>
      <c r="B611" s="55"/>
      <c r="C611" s="55"/>
      <c r="D611" s="55"/>
      <c r="E611" s="55"/>
      <c r="F611" s="55"/>
      <c r="G611" s="108"/>
      <c r="H611" s="108"/>
      <c r="I611" s="108"/>
      <c r="J611" s="75"/>
      <c r="K611" s="75"/>
      <c r="L611" s="95"/>
    </row>
    <row r="612" spans="1:12" x14ac:dyDescent="0.25">
      <c r="A612" s="55"/>
      <c r="B612" s="55"/>
      <c r="C612" s="55"/>
      <c r="D612" s="55"/>
      <c r="E612" s="55"/>
      <c r="F612" s="55"/>
      <c r="G612" s="108"/>
      <c r="H612" s="108"/>
      <c r="I612" s="108"/>
      <c r="J612" s="75"/>
      <c r="K612" s="75"/>
      <c r="L612" s="95"/>
    </row>
    <row r="613" spans="1:12" x14ac:dyDescent="0.25">
      <c r="A613" s="55"/>
      <c r="B613" s="55"/>
      <c r="C613" s="55"/>
      <c r="D613" s="55"/>
      <c r="E613" s="55"/>
      <c r="F613" s="55"/>
      <c r="G613" s="108"/>
      <c r="H613" s="108"/>
      <c r="I613" s="108"/>
      <c r="J613" s="75"/>
      <c r="K613" s="75"/>
      <c r="L613" s="95"/>
    </row>
    <row r="614" spans="1:12" x14ac:dyDescent="0.25">
      <c r="A614" s="55"/>
      <c r="B614" s="55"/>
      <c r="C614" s="55"/>
      <c r="D614" s="55"/>
      <c r="E614" s="55"/>
      <c r="F614" s="55"/>
      <c r="G614" s="108"/>
      <c r="H614" s="108"/>
      <c r="I614" s="108"/>
      <c r="J614" s="75"/>
      <c r="K614" s="75"/>
      <c r="L614" s="95"/>
    </row>
    <row r="615" spans="1:12" x14ac:dyDescent="0.25">
      <c r="A615" s="55"/>
      <c r="B615" s="55"/>
      <c r="C615" s="55"/>
      <c r="D615" s="55"/>
      <c r="E615" s="55"/>
      <c r="F615" s="55"/>
      <c r="G615" s="108"/>
      <c r="H615" s="108"/>
      <c r="I615" s="108"/>
      <c r="J615" s="75"/>
      <c r="K615" s="75"/>
      <c r="L615" s="95"/>
    </row>
    <row r="616" spans="1:12" x14ac:dyDescent="0.25">
      <c r="A616" s="55"/>
      <c r="B616" s="55"/>
      <c r="C616" s="55"/>
      <c r="D616" s="55"/>
      <c r="E616" s="55"/>
      <c r="F616" s="55"/>
      <c r="G616" s="108"/>
      <c r="H616" s="108"/>
      <c r="I616" s="108"/>
      <c r="J616" s="75"/>
      <c r="K616" s="75"/>
      <c r="L616" s="95"/>
    </row>
    <row r="617" spans="1:12" x14ac:dyDescent="0.25">
      <c r="A617" s="55"/>
      <c r="B617" s="55"/>
      <c r="C617" s="55"/>
      <c r="D617" s="55"/>
      <c r="E617" s="55"/>
      <c r="F617" s="55"/>
      <c r="G617" s="108"/>
      <c r="H617" s="108"/>
      <c r="I617" s="108"/>
      <c r="J617" s="75"/>
      <c r="K617" s="75"/>
      <c r="L617" s="95"/>
    </row>
    <row r="618" spans="1:12" x14ac:dyDescent="0.25">
      <c r="A618" s="55"/>
      <c r="B618" s="55"/>
      <c r="C618" s="55"/>
      <c r="D618" s="55"/>
      <c r="E618" s="55"/>
      <c r="F618" s="55"/>
      <c r="G618" s="108"/>
      <c r="H618" s="108"/>
      <c r="I618" s="108"/>
      <c r="J618" s="75"/>
      <c r="K618" s="75"/>
      <c r="L618" s="95"/>
    </row>
    <row r="619" spans="1:12" x14ac:dyDescent="0.25">
      <c r="A619" s="55"/>
      <c r="B619" s="55"/>
      <c r="C619" s="55"/>
      <c r="D619" s="55"/>
      <c r="E619" s="55"/>
      <c r="F619" s="55"/>
      <c r="G619" s="108"/>
      <c r="H619" s="108"/>
      <c r="I619" s="108"/>
      <c r="J619" s="75"/>
      <c r="K619" s="75"/>
      <c r="L619" s="95"/>
    </row>
    <row r="620" spans="1:12" x14ac:dyDescent="0.25">
      <c r="A620" s="55"/>
      <c r="B620" s="55"/>
      <c r="C620" s="55"/>
      <c r="D620" s="55"/>
      <c r="E620" s="55"/>
      <c r="F620" s="55"/>
      <c r="G620" s="108"/>
      <c r="H620" s="108"/>
      <c r="I620" s="108"/>
      <c r="J620" s="75"/>
      <c r="K620" s="75"/>
      <c r="L620" s="95"/>
    </row>
    <row r="621" spans="1:12" x14ac:dyDescent="0.25">
      <c r="A621" s="55"/>
      <c r="B621" s="55"/>
      <c r="C621" s="55"/>
      <c r="D621" s="55"/>
      <c r="E621" s="55"/>
      <c r="F621" s="55"/>
      <c r="G621" s="108"/>
      <c r="H621" s="108"/>
      <c r="I621" s="108"/>
      <c r="J621" s="75"/>
      <c r="K621" s="75"/>
      <c r="L621" s="95"/>
    </row>
    <row r="622" spans="1:12" x14ac:dyDescent="0.25">
      <c r="A622" s="55"/>
      <c r="B622" s="55"/>
      <c r="C622" s="55"/>
      <c r="D622" s="55"/>
      <c r="E622" s="55"/>
      <c r="F622" s="55"/>
      <c r="G622" s="108"/>
      <c r="H622" s="108"/>
      <c r="I622" s="108"/>
      <c r="J622" s="75"/>
      <c r="K622" s="75"/>
      <c r="L622" s="95"/>
    </row>
    <row r="623" spans="1:12" x14ac:dyDescent="0.25">
      <c r="A623" s="55"/>
      <c r="B623" s="55"/>
      <c r="C623" s="55"/>
      <c r="D623" s="55"/>
      <c r="E623" s="55"/>
      <c r="F623" s="55"/>
      <c r="G623" s="108"/>
      <c r="H623" s="108"/>
      <c r="I623" s="108"/>
      <c r="J623" s="75"/>
      <c r="K623" s="75"/>
      <c r="L623" s="95"/>
    </row>
    <row r="624" spans="1:12" x14ac:dyDescent="0.25">
      <c r="A624" s="55"/>
      <c r="B624" s="55"/>
      <c r="C624" s="55"/>
      <c r="D624" s="55"/>
      <c r="E624" s="55"/>
      <c r="F624" s="55"/>
      <c r="G624" s="108"/>
      <c r="H624" s="108"/>
      <c r="I624" s="108"/>
      <c r="J624" s="75"/>
      <c r="K624" s="75"/>
      <c r="L624" s="95"/>
    </row>
    <row r="625" spans="1:12" x14ac:dyDescent="0.25">
      <c r="A625" s="55"/>
      <c r="B625" s="55"/>
      <c r="C625" s="55"/>
      <c r="D625" s="55"/>
      <c r="E625" s="55"/>
      <c r="F625" s="55"/>
      <c r="G625" s="108"/>
      <c r="H625" s="108"/>
      <c r="I625" s="108"/>
      <c r="J625" s="75"/>
      <c r="K625" s="75"/>
      <c r="L625" s="95"/>
    </row>
    <row r="626" spans="1:12" x14ac:dyDescent="0.25">
      <c r="A626" s="55"/>
      <c r="B626" s="55"/>
      <c r="C626" s="55"/>
      <c r="D626" s="55"/>
      <c r="E626" s="55"/>
      <c r="F626" s="55"/>
      <c r="G626" s="108"/>
      <c r="H626" s="108"/>
      <c r="I626" s="108"/>
      <c r="J626" s="75"/>
      <c r="K626" s="75"/>
      <c r="L626" s="95"/>
    </row>
    <row r="627" spans="1:12" x14ac:dyDescent="0.25">
      <c r="A627" s="55"/>
      <c r="B627" s="55"/>
      <c r="C627" s="55"/>
      <c r="D627" s="55"/>
      <c r="E627" s="55"/>
      <c r="F627" s="55"/>
      <c r="G627" s="108"/>
      <c r="H627" s="108"/>
      <c r="I627" s="108"/>
      <c r="J627" s="75"/>
      <c r="K627" s="75"/>
      <c r="L627" s="95"/>
    </row>
    <row r="628" spans="1:12" x14ac:dyDescent="0.25">
      <c r="A628" s="55"/>
      <c r="B628" s="55"/>
      <c r="C628" s="55"/>
      <c r="D628" s="55"/>
      <c r="E628" s="55"/>
      <c r="F628" s="55"/>
      <c r="G628" s="108"/>
      <c r="H628" s="108"/>
      <c r="I628" s="108"/>
      <c r="J628" s="75"/>
      <c r="K628" s="75"/>
      <c r="L628" s="95"/>
    </row>
    <row r="629" spans="1:12" x14ac:dyDescent="0.25">
      <c r="A629" s="55"/>
      <c r="B629" s="55"/>
      <c r="C629" s="55"/>
      <c r="D629" s="55"/>
      <c r="E629" s="55"/>
      <c r="F629" s="55"/>
      <c r="G629" s="108"/>
      <c r="H629" s="108"/>
      <c r="I629" s="108"/>
      <c r="J629" s="75"/>
      <c r="K629" s="75"/>
      <c r="L629" s="95"/>
    </row>
    <row r="630" spans="1:12" x14ac:dyDescent="0.25">
      <c r="A630" s="55"/>
      <c r="B630" s="55"/>
      <c r="C630" s="55"/>
      <c r="D630" s="55"/>
      <c r="E630" s="55"/>
      <c r="F630" s="55"/>
      <c r="G630" s="108"/>
      <c r="H630" s="108"/>
      <c r="I630" s="108"/>
      <c r="J630" s="75"/>
      <c r="K630" s="75"/>
      <c r="L630" s="95"/>
    </row>
    <row r="631" spans="1:12" x14ac:dyDescent="0.25">
      <c r="A631" s="55"/>
      <c r="B631" s="55"/>
      <c r="C631" s="55"/>
      <c r="D631" s="55"/>
      <c r="E631" s="55"/>
      <c r="F631" s="55"/>
      <c r="G631" s="108"/>
      <c r="H631" s="108"/>
      <c r="I631" s="108"/>
      <c r="J631" s="75"/>
      <c r="K631" s="75"/>
      <c r="L631" s="95"/>
    </row>
    <row r="632" spans="1:12" x14ac:dyDescent="0.25">
      <c r="A632" s="55"/>
      <c r="B632" s="55"/>
      <c r="C632" s="55"/>
      <c r="D632" s="55"/>
      <c r="E632" s="55"/>
      <c r="F632" s="55"/>
      <c r="G632" s="108"/>
      <c r="H632" s="108"/>
      <c r="I632" s="108"/>
      <c r="J632" s="75"/>
      <c r="K632" s="75"/>
      <c r="L632" s="95"/>
    </row>
    <row r="633" spans="1:12" x14ac:dyDescent="0.25">
      <c r="A633" s="55"/>
      <c r="B633" s="55"/>
      <c r="C633" s="55"/>
      <c r="D633" s="55"/>
      <c r="E633" s="55"/>
      <c r="F633" s="55"/>
      <c r="G633" s="108"/>
      <c r="H633" s="108"/>
      <c r="I633" s="108"/>
      <c r="J633" s="75"/>
      <c r="K633" s="75"/>
      <c r="L633" s="95"/>
    </row>
    <row r="634" spans="1:12" x14ac:dyDescent="0.25">
      <c r="A634" s="55"/>
      <c r="B634" s="55"/>
      <c r="C634" s="55"/>
      <c r="D634" s="55"/>
      <c r="E634" s="55"/>
      <c r="F634" s="55"/>
      <c r="G634" s="108"/>
      <c r="H634" s="108"/>
      <c r="I634" s="108"/>
      <c r="J634" s="75"/>
      <c r="K634" s="75"/>
      <c r="L634" s="95"/>
    </row>
    <row r="635" spans="1:12" x14ac:dyDescent="0.25">
      <c r="A635" s="55"/>
      <c r="B635" s="55"/>
      <c r="C635" s="55"/>
      <c r="D635" s="55"/>
      <c r="E635" s="55"/>
      <c r="F635" s="55"/>
      <c r="G635" s="108"/>
      <c r="H635" s="108"/>
      <c r="I635" s="108"/>
      <c r="J635" s="75"/>
      <c r="K635" s="75"/>
      <c r="L635" s="95"/>
    </row>
    <row r="636" spans="1:12" x14ac:dyDescent="0.25">
      <c r="A636" s="55"/>
      <c r="B636" s="55"/>
      <c r="C636" s="55"/>
      <c r="D636" s="55"/>
      <c r="E636" s="55"/>
      <c r="F636" s="55"/>
      <c r="G636" s="108"/>
      <c r="H636" s="108"/>
      <c r="I636" s="108"/>
      <c r="J636" s="75"/>
      <c r="K636" s="75"/>
      <c r="L636" s="95"/>
    </row>
    <row r="637" spans="1:12" x14ac:dyDescent="0.25">
      <c r="A637" s="55"/>
      <c r="B637" s="55"/>
      <c r="C637" s="55"/>
      <c r="D637" s="55"/>
      <c r="E637" s="55"/>
      <c r="F637" s="55"/>
      <c r="G637" s="108"/>
      <c r="H637" s="108"/>
      <c r="I637" s="108"/>
      <c r="J637" s="75"/>
      <c r="K637" s="75"/>
      <c r="L637" s="95"/>
    </row>
    <row r="638" spans="1:12" x14ac:dyDescent="0.25">
      <c r="A638" s="55"/>
      <c r="B638" s="55"/>
      <c r="C638" s="55"/>
      <c r="D638" s="55"/>
      <c r="E638" s="55"/>
      <c r="F638" s="55"/>
      <c r="G638" s="108"/>
      <c r="H638" s="108"/>
      <c r="I638" s="108"/>
      <c r="J638" s="75"/>
      <c r="K638" s="75"/>
      <c r="L638" s="95"/>
    </row>
    <row r="639" spans="1:12" x14ac:dyDescent="0.25">
      <c r="A639" s="55"/>
      <c r="B639" s="55"/>
      <c r="C639" s="55"/>
      <c r="D639" s="55"/>
      <c r="E639" s="55"/>
      <c r="F639" s="55"/>
      <c r="G639" s="108"/>
      <c r="H639" s="108"/>
      <c r="I639" s="108"/>
      <c r="J639" s="75"/>
      <c r="K639" s="75"/>
      <c r="L639" s="95"/>
    </row>
    <row r="640" spans="1:12" x14ac:dyDescent="0.25">
      <c r="A640" s="55"/>
      <c r="B640" s="55"/>
      <c r="C640" s="55"/>
      <c r="D640" s="55"/>
      <c r="E640" s="55"/>
      <c r="F640" s="55"/>
      <c r="G640" s="108"/>
      <c r="H640" s="108"/>
      <c r="I640" s="108"/>
      <c r="J640" s="75"/>
      <c r="K640" s="75"/>
      <c r="L640" s="95"/>
    </row>
    <row r="641" spans="1:12" x14ac:dyDescent="0.25">
      <c r="A641" s="55"/>
      <c r="B641" s="55"/>
      <c r="C641" s="55"/>
      <c r="D641" s="55"/>
      <c r="E641" s="55"/>
      <c r="F641" s="55"/>
      <c r="G641" s="108"/>
      <c r="H641" s="108"/>
      <c r="I641" s="108"/>
      <c r="J641" s="75"/>
      <c r="K641" s="75"/>
      <c r="L641" s="95"/>
    </row>
    <row r="642" spans="1:12" x14ac:dyDescent="0.25">
      <c r="A642" s="55"/>
      <c r="B642" s="55"/>
      <c r="C642" s="55"/>
      <c r="D642" s="55"/>
      <c r="E642" s="55"/>
      <c r="F642" s="55"/>
      <c r="G642" s="108"/>
      <c r="H642" s="108"/>
      <c r="I642" s="108"/>
      <c r="J642" s="75"/>
      <c r="K642" s="75"/>
      <c r="L642" s="95"/>
    </row>
    <row r="643" spans="1:12" x14ac:dyDescent="0.25">
      <c r="A643" s="55"/>
      <c r="B643" s="55"/>
      <c r="C643" s="55"/>
      <c r="D643" s="55"/>
      <c r="E643" s="55"/>
      <c r="F643" s="55"/>
      <c r="G643" s="108"/>
      <c r="H643" s="108"/>
      <c r="I643" s="108"/>
      <c r="J643" s="75"/>
      <c r="K643" s="75"/>
      <c r="L643" s="95"/>
    </row>
    <row r="644" spans="1:12" x14ac:dyDescent="0.25">
      <c r="A644" s="55"/>
      <c r="B644" s="55"/>
      <c r="C644" s="55"/>
      <c r="D644" s="55"/>
      <c r="E644" s="55"/>
      <c r="F644" s="55"/>
      <c r="G644" s="108"/>
      <c r="H644" s="108"/>
      <c r="I644" s="108"/>
      <c r="J644" s="75"/>
      <c r="K644" s="75"/>
      <c r="L644" s="95"/>
    </row>
    <row r="645" spans="1:12" x14ac:dyDescent="0.25">
      <c r="A645" s="55"/>
      <c r="B645" s="55"/>
      <c r="C645" s="55"/>
      <c r="D645" s="55"/>
      <c r="E645" s="55"/>
      <c r="F645" s="55"/>
      <c r="G645" s="108"/>
      <c r="H645" s="108"/>
      <c r="I645" s="108"/>
      <c r="J645" s="75"/>
      <c r="K645" s="75"/>
      <c r="L645" s="95"/>
    </row>
    <row r="646" spans="1:12" x14ac:dyDescent="0.25">
      <c r="A646" s="55"/>
      <c r="B646" s="55"/>
      <c r="C646" s="55"/>
      <c r="D646" s="55"/>
      <c r="E646" s="55"/>
      <c r="F646" s="55"/>
      <c r="G646" s="108"/>
      <c r="H646" s="108"/>
      <c r="I646" s="108"/>
      <c r="J646" s="75"/>
      <c r="K646" s="75"/>
      <c r="L646" s="95"/>
    </row>
    <row r="647" spans="1:12" x14ac:dyDescent="0.25">
      <c r="A647" s="55"/>
      <c r="B647" s="55"/>
      <c r="C647" s="55"/>
      <c r="D647" s="55"/>
      <c r="E647" s="55"/>
      <c r="F647" s="55"/>
      <c r="G647" s="108"/>
      <c r="H647" s="108"/>
      <c r="I647" s="108"/>
      <c r="J647" s="75"/>
      <c r="K647" s="75"/>
      <c r="L647" s="95"/>
    </row>
    <row r="648" spans="1:12" x14ac:dyDescent="0.25">
      <c r="A648" s="55"/>
      <c r="B648" s="55"/>
      <c r="C648" s="55"/>
      <c r="D648" s="55"/>
      <c r="E648" s="55"/>
      <c r="F648" s="55"/>
      <c r="G648" s="108"/>
      <c r="H648" s="108"/>
      <c r="I648" s="108"/>
      <c r="J648" s="75"/>
      <c r="K648" s="75"/>
      <c r="L648" s="95"/>
    </row>
    <row r="649" spans="1:12" x14ac:dyDescent="0.25">
      <c r="A649" s="55"/>
      <c r="B649" s="55"/>
      <c r="C649" s="55"/>
      <c r="D649" s="55"/>
      <c r="E649" s="55"/>
      <c r="F649" s="55"/>
      <c r="G649" s="108"/>
      <c r="H649" s="108"/>
      <c r="I649" s="108"/>
      <c r="J649" s="75"/>
      <c r="K649" s="75"/>
      <c r="L649" s="95"/>
    </row>
    <row r="650" spans="1:12" x14ac:dyDescent="0.25">
      <c r="A650" s="55"/>
      <c r="B650" s="55"/>
      <c r="C650" s="55"/>
      <c r="D650" s="55"/>
      <c r="E650" s="55"/>
      <c r="F650" s="55"/>
      <c r="G650" s="108"/>
      <c r="H650" s="108"/>
      <c r="I650" s="108"/>
      <c r="J650" s="75"/>
      <c r="K650" s="75"/>
      <c r="L650" s="95"/>
    </row>
    <row r="651" spans="1:12" x14ac:dyDescent="0.25">
      <c r="A651" s="55"/>
      <c r="B651" s="55"/>
      <c r="C651" s="55"/>
      <c r="D651" s="55"/>
      <c r="E651" s="55"/>
      <c r="F651" s="55"/>
      <c r="G651" s="108"/>
      <c r="H651" s="108"/>
      <c r="I651" s="108"/>
      <c r="J651" s="75"/>
      <c r="K651" s="75"/>
      <c r="L651" s="95"/>
    </row>
    <row r="652" spans="1:12" x14ac:dyDescent="0.25">
      <c r="A652" s="55"/>
      <c r="B652" s="55"/>
      <c r="C652" s="55"/>
      <c r="D652" s="55"/>
      <c r="E652" s="55"/>
      <c r="F652" s="55"/>
      <c r="G652" s="108"/>
      <c r="H652" s="108"/>
      <c r="I652" s="108"/>
      <c r="J652" s="75"/>
      <c r="K652" s="75"/>
      <c r="L652" s="95"/>
    </row>
    <row r="653" spans="1:12" x14ac:dyDescent="0.25">
      <c r="A653" s="55"/>
      <c r="B653" s="55"/>
      <c r="C653" s="55"/>
      <c r="D653" s="55"/>
      <c r="E653" s="55"/>
      <c r="F653" s="55"/>
      <c r="G653" s="108"/>
      <c r="H653" s="108"/>
      <c r="I653" s="108"/>
      <c r="J653" s="75"/>
      <c r="K653" s="75"/>
      <c r="L653" s="95"/>
    </row>
    <row r="654" spans="1:12" x14ac:dyDescent="0.25">
      <c r="A654" s="55"/>
      <c r="B654" s="55"/>
      <c r="C654" s="55"/>
      <c r="D654" s="55"/>
      <c r="E654" s="55"/>
      <c r="F654" s="55"/>
      <c r="G654" s="108"/>
      <c r="H654" s="108"/>
      <c r="I654" s="108"/>
      <c r="J654" s="75"/>
      <c r="K654" s="75"/>
      <c r="L654" s="95"/>
    </row>
    <row r="655" spans="1:12" x14ac:dyDescent="0.25">
      <c r="A655" s="55"/>
      <c r="B655" s="55"/>
      <c r="C655" s="55"/>
      <c r="D655" s="55"/>
      <c r="E655" s="55"/>
      <c r="F655" s="55"/>
      <c r="G655" s="108"/>
      <c r="H655" s="108"/>
      <c r="I655" s="108"/>
      <c r="J655" s="75"/>
      <c r="K655" s="75"/>
      <c r="L655" s="95"/>
    </row>
    <row r="656" spans="1:12" x14ac:dyDescent="0.25">
      <c r="A656" s="55"/>
      <c r="B656" s="55"/>
      <c r="C656" s="55"/>
      <c r="D656" s="55"/>
      <c r="E656" s="55"/>
      <c r="F656" s="55"/>
      <c r="G656" s="108"/>
      <c r="H656" s="108"/>
      <c r="I656" s="108"/>
      <c r="J656" s="75"/>
      <c r="K656" s="75"/>
      <c r="L656" s="95"/>
    </row>
    <row r="657" spans="1:12" x14ac:dyDescent="0.25">
      <c r="A657" s="55"/>
      <c r="B657" s="55"/>
      <c r="C657" s="55"/>
      <c r="D657" s="55"/>
      <c r="E657" s="55"/>
      <c r="F657" s="55"/>
      <c r="G657" s="108"/>
      <c r="H657" s="108"/>
      <c r="I657" s="108"/>
      <c r="J657" s="75"/>
      <c r="K657" s="75"/>
      <c r="L657" s="95"/>
    </row>
    <row r="658" spans="1:12" x14ac:dyDescent="0.25">
      <c r="A658" s="55"/>
      <c r="B658" s="55"/>
      <c r="C658" s="55"/>
      <c r="D658" s="55"/>
      <c r="E658" s="55"/>
      <c r="F658" s="55"/>
      <c r="G658" s="108"/>
      <c r="H658" s="108"/>
      <c r="I658" s="108"/>
      <c r="J658" s="75"/>
      <c r="K658" s="75"/>
      <c r="L658" s="95"/>
    </row>
    <row r="659" spans="1:12" x14ac:dyDescent="0.25">
      <c r="A659" s="55"/>
      <c r="B659" s="55"/>
      <c r="C659" s="55"/>
      <c r="D659" s="55"/>
      <c r="E659" s="55"/>
      <c r="F659" s="55"/>
      <c r="G659" s="108"/>
      <c r="H659" s="108"/>
      <c r="I659" s="108"/>
      <c r="J659" s="75"/>
      <c r="K659" s="75"/>
      <c r="L659" s="95"/>
    </row>
    <row r="660" spans="1:12" x14ac:dyDescent="0.25">
      <c r="A660" s="55"/>
      <c r="B660" s="55"/>
      <c r="C660" s="55"/>
      <c r="D660" s="55"/>
      <c r="E660" s="55"/>
      <c r="F660" s="55"/>
      <c r="G660" s="108"/>
      <c r="H660" s="108"/>
      <c r="I660" s="108"/>
      <c r="J660" s="75"/>
      <c r="K660" s="75"/>
      <c r="L660" s="95"/>
    </row>
    <row r="661" spans="1:12" x14ac:dyDescent="0.25">
      <c r="A661" s="55"/>
      <c r="B661" s="55"/>
      <c r="C661" s="55"/>
      <c r="D661" s="55"/>
      <c r="E661" s="55"/>
      <c r="F661" s="55"/>
      <c r="G661" s="108"/>
      <c r="H661" s="108"/>
      <c r="I661" s="108"/>
      <c r="J661" s="75"/>
      <c r="K661" s="75"/>
      <c r="L661" s="95"/>
    </row>
    <row r="662" spans="1:12" x14ac:dyDescent="0.25">
      <c r="A662" s="55"/>
      <c r="B662" s="55"/>
      <c r="C662" s="55"/>
      <c r="D662" s="55"/>
      <c r="E662" s="55"/>
      <c r="F662" s="55"/>
      <c r="G662" s="108"/>
      <c r="H662" s="108"/>
      <c r="I662" s="108"/>
      <c r="J662" s="75"/>
      <c r="K662" s="75"/>
      <c r="L662" s="95"/>
    </row>
    <row r="663" spans="1:12" x14ac:dyDescent="0.25">
      <c r="A663" s="55"/>
      <c r="B663" s="55"/>
      <c r="C663" s="55"/>
      <c r="D663" s="55"/>
      <c r="E663" s="55"/>
      <c r="F663" s="55"/>
      <c r="G663" s="108"/>
      <c r="H663" s="108"/>
      <c r="I663" s="108"/>
      <c r="J663" s="75"/>
      <c r="K663" s="75"/>
      <c r="L663" s="95"/>
    </row>
    <row r="664" spans="1:12" x14ac:dyDescent="0.25">
      <c r="A664" s="55"/>
      <c r="B664" s="55"/>
      <c r="C664" s="55"/>
      <c r="D664" s="55"/>
      <c r="E664" s="55"/>
      <c r="F664" s="55"/>
      <c r="G664" s="108"/>
      <c r="H664" s="108"/>
      <c r="I664" s="108"/>
      <c r="J664" s="75"/>
      <c r="K664" s="75"/>
      <c r="L664" s="95"/>
    </row>
    <row r="665" spans="1:12" x14ac:dyDescent="0.25">
      <c r="A665" s="55"/>
      <c r="B665" s="55"/>
      <c r="C665" s="55"/>
      <c r="D665" s="55"/>
      <c r="E665" s="55"/>
      <c r="F665" s="55"/>
      <c r="G665" s="108"/>
      <c r="H665" s="108"/>
      <c r="I665" s="108"/>
      <c r="J665" s="75"/>
      <c r="K665" s="75"/>
      <c r="L665" s="95"/>
    </row>
    <row r="666" spans="1:12" x14ac:dyDescent="0.25">
      <c r="A666" s="55"/>
      <c r="B666" s="55"/>
      <c r="C666" s="55"/>
      <c r="D666" s="55"/>
      <c r="E666" s="55"/>
      <c r="F666" s="55"/>
      <c r="G666" s="108"/>
      <c r="H666" s="108"/>
      <c r="I666" s="108"/>
      <c r="J666" s="75"/>
      <c r="K666" s="75"/>
      <c r="L666" s="95"/>
    </row>
    <row r="667" spans="1:12" x14ac:dyDescent="0.25">
      <c r="A667" s="55"/>
      <c r="B667" s="55"/>
      <c r="C667" s="55"/>
      <c r="D667" s="55"/>
      <c r="E667" s="55"/>
      <c r="F667" s="55"/>
      <c r="G667" s="108"/>
      <c r="H667" s="108"/>
      <c r="I667" s="108"/>
      <c r="J667" s="75"/>
      <c r="K667" s="75"/>
      <c r="L667" s="95"/>
    </row>
    <row r="668" spans="1:12" x14ac:dyDescent="0.25">
      <c r="A668" s="55"/>
      <c r="B668" s="55"/>
      <c r="C668" s="55"/>
      <c r="D668" s="55"/>
      <c r="E668" s="55"/>
      <c r="F668" s="55"/>
      <c r="G668" s="108"/>
      <c r="H668" s="108"/>
      <c r="I668" s="108"/>
      <c r="J668" s="75"/>
      <c r="K668" s="75"/>
      <c r="L668" s="95"/>
    </row>
    <row r="669" spans="1:12" x14ac:dyDescent="0.25">
      <c r="A669" s="55"/>
      <c r="B669" s="55"/>
      <c r="C669" s="55"/>
      <c r="D669" s="55"/>
      <c r="E669" s="55"/>
      <c r="F669" s="55"/>
      <c r="G669" s="108"/>
      <c r="H669" s="108"/>
      <c r="I669" s="108"/>
      <c r="J669" s="75"/>
      <c r="K669" s="75"/>
      <c r="L669" s="95"/>
    </row>
    <row r="670" spans="1:12" x14ac:dyDescent="0.25">
      <c r="A670" s="55"/>
      <c r="B670" s="55"/>
      <c r="C670" s="55"/>
      <c r="D670" s="55"/>
      <c r="E670" s="55"/>
      <c r="F670" s="55"/>
      <c r="G670" s="108"/>
      <c r="H670" s="108"/>
      <c r="I670" s="108"/>
      <c r="J670" s="75"/>
      <c r="K670" s="75"/>
      <c r="L670" s="95"/>
    </row>
    <row r="671" spans="1:12" x14ac:dyDescent="0.25">
      <c r="A671" s="55"/>
      <c r="B671" s="55"/>
      <c r="C671" s="55"/>
      <c r="D671" s="55"/>
      <c r="E671" s="55"/>
      <c r="F671" s="55"/>
      <c r="G671" s="108"/>
      <c r="H671" s="108"/>
      <c r="I671" s="108"/>
      <c r="J671" s="75"/>
      <c r="K671" s="75"/>
      <c r="L671" s="95"/>
    </row>
    <row r="672" spans="1:12" x14ac:dyDescent="0.25">
      <c r="A672" s="55"/>
      <c r="B672" s="55"/>
      <c r="C672" s="55"/>
      <c r="D672" s="55"/>
      <c r="E672" s="55"/>
      <c r="F672" s="55"/>
      <c r="G672" s="108"/>
      <c r="H672" s="108"/>
      <c r="I672" s="108"/>
      <c r="J672" s="75"/>
      <c r="K672" s="75"/>
      <c r="L672" s="95"/>
    </row>
    <row r="673" spans="1:12" x14ac:dyDescent="0.25">
      <c r="A673" s="55"/>
      <c r="B673" s="55"/>
      <c r="C673" s="55"/>
      <c r="D673" s="55"/>
      <c r="E673" s="55"/>
      <c r="F673" s="55"/>
      <c r="G673" s="108"/>
      <c r="H673" s="108"/>
      <c r="I673" s="108"/>
      <c r="J673" s="75"/>
      <c r="K673" s="75"/>
      <c r="L673" s="95"/>
    </row>
    <row r="674" spans="1:12" x14ac:dyDescent="0.25">
      <c r="A674" s="55"/>
      <c r="B674" s="55"/>
      <c r="C674" s="55"/>
      <c r="D674" s="55"/>
      <c r="E674" s="55"/>
      <c r="F674" s="55"/>
      <c r="G674" s="108"/>
      <c r="H674" s="108"/>
      <c r="I674" s="108"/>
      <c r="J674" s="75"/>
      <c r="K674" s="75"/>
      <c r="L674" s="95"/>
    </row>
    <row r="675" spans="1:12" x14ac:dyDescent="0.25">
      <c r="A675" s="55"/>
      <c r="B675" s="55"/>
      <c r="C675" s="55"/>
      <c r="D675" s="55"/>
      <c r="E675" s="55"/>
      <c r="F675" s="55"/>
      <c r="G675" s="108"/>
      <c r="H675" s="108"/>
      <c r="I675" s="108"/>
      <c r="J675" s="75"/>
      <c r="K675" s="75"/>
      <c r="L675" s="95"/>
    </row>
    <row r="676" spans="1:12" x14ac:dyDescent="0.25">
      <c r="A676" s="55"/>
      <c r="B676" s="55"/>
      <c r="C676" s="55"/>
      <c r="D676" s="55"/>
      <c r="E676" s="55"/>
      <c r="F676" s="55"/>
      <c r="G676" s="108"/>
      <c r="H676" s="108"/>
      <c r="I676" s="108"/>
      <c r="J676" s="75"/>
      <c r="K676" s="75"/>
      <c r="L676" s="95"/>
    </row>
    <row r="677" spans="1:12" x14ac:dyDescent="0.25">
      <c r="A677" s="55"/>
      <c r="B677" s="55"/>
      <c r="C677" s="55"/>
      <c r="D677" s="55"/>
      <c r="E677" s="55"/>
      <c r="F677" s="55"/>
      <c r="G677" s="108"/>
      <c r="H677" s="108"/>
      <c r="I677" s="108"/>
      <c r="J677" s="75"/>
      <c r="K677" s="75"/>
      <c r="L677" s="95"/>
    </row>
    <row r="678" spans="1:12" x14ac:dyDescent="0.25">
      <c r="A678" s="55"/>
      <c r="B678" s="55"/>
      <c r="C678" s="55"/>
      <c r="D678" s="55"/>
      <c r="E678" s="55"/>
      <c r="F678" s="55"/>
      <c r="G678" s="108"/>
      <c r="H678" s="108"/>
      <c r="I678" s="108"/>
      <c r="J678" s="75"/>
      <c r="K678" s="75"/>
      <c r="L678" s="95"/>
    </row>
    <row r="679" spans="1:12" x14ac:dyDescent="0.25">
      <c r="A679" s="55"/>
      <c r="B679" s="55"/>
      <c r="C679" s="55"/>
      <c r="D679" s="55"/>
      <c r="E679" s="55"/>
      <c r="F679" s="55"/>
      <c r="G679" s="108"/>
      <c r="H679" s="108"/>
      <c r="I679" s="108"/>
      <c r="J679" s="75"/>
      <c r="K679" s="75"/>
      <c r="L679" s="95"/>
    </row>
    <row r="680" spans="1:12" x14ac:dyDescent="0.25">
      <c r="A680" s="55"/>
      <c r="B680" s="55"/>
      <c r="C680" s="55"/>
      <c r="D680" s="55"/>
      <c r="E680" s="55"/>
      <c r="F680" s="55"/>
      <c r="G680" s="108"/>
      <c r="H680" s="108"/>
      <c r="I680" s="108"/>
      <c r="J680" s="75"/>
      <c r="K680" s="75"/>
      <c r="L680" s="95"/>
    </row>
    <row r="681" spans="1:12" x14ac:dyDescent="0.25">
      <c r="A681" s="55"/>
      <c r="B681" s="55"/>
      <c r="C681" s="55"/>
      <c r="D681" s="55"/>
      <c r="E681" s="55"/>
      <c r="F681" s="55"/>
      <c r="G681" s="108"/>
      <c r="H681" s="108"/>
      <c r="I681" s="108"/>
      <c r="J681" s="75"/>
      <c r="K681" s="75"/>
      <c r="L681" s="95"/>
    </row>
    <row r="682" spans="1:12" x14ac:dyDescent="0.25">
      <c r="A682" s="55"/>
      <c r="B682" s="55"/>
      <c r="C682" s="55"/>
      <c r="D682" s="55"/>
      <c r="E682" s="55"/>
      <c r="F682" s="55"/>
      <c r="G682" s="108"/>
      <c r="H682" s="108"/>
      <c r="I682" s="108"/>
      <c r="J682" s="75"/>
      <c r="K682" s="75"/>
      <c r="L682" s="95"/>
    </row>
    <row r="683" spans="1:12" x14ac:dyDescent="0.25">
      <c r="A683" s="55"/>
      <c r="B683" s="55"/>
      <c r="C683" s="55"/>
      <c r="D683" s="55"/>
      <c r="E683" s="55"/>
      <c r="F683" s="55"/>
      <c r="G683" s="108"/>
      <c r="H683" s="108"/>
      <c r="I683" s="108"/>
      <c r="J683" s="75"/>
      <c r="K683" s="75"/>
      <c r="L683" s="95"/>
    </row>
    <row r="684" spans="1:12" x14ac:dyDescent="0.25">
      <c r="A684" s="55"/>
      <c r="B684" s="55"/>
      <c r="C684" s="55"/>
      <c r="D684" s="55"/>
      <c r="E684" s="55"/>
      <c r="F684" s="55"/>
      <c r="G684" s="108"/>
      <c r="H684" s="108"/>
      <c r="I684" s="108"/>
      <c r="J684" s="75"/>
      <c r="K684" s="75"/>
      <c r="L684" s="95"/>
    </row>
    <row r="685" spans="1:12" x14ac:dyDescent="0.25">
      <c r="A685" s="55"/>
      <c r="B685" s="55"/>
      <c r="C685" s="55"/>
      <c r="D685" s="55"/>
      <c r="E685" s="55"/>
      <c r="F685" s="55"/>
      <c r="G685" s="108"/>
      <c r="H685" s="108"/>
      <c r="I685" s="108"/>
      <c r="J685" s="75"/>
      <c r="K685" s="75"/>
      <c r="L685" s="95"/>
    </row>
    <row r="686" spans="1:12" x14ac:dyDescent="0.25">
      <c r="A686" s="55"/>
      <c r="B686" s="55"/>
      <c r="C686" s="55"/>
      <c r="D686" s="55"/>
      <c r="E686" s="55"/>
      <c r="F686" s="55"/>
      <c r="G686" s="108"/>
      <c r="H686" s="108"/>
      <c r="I686" s="108"/>
      <c r="J686" s="75"/>
      <c r="K686" s="75"/>
      <c r="L686" s="95"/>
    </row>
    <row r="687" spans="1:12" x14ac:dyDescent="0.25">
      <c r="A687" s="55"/>
      <c r="B687" s="55"/>
      <c r="C687" s="55"/>
      <c r="D687" s="55"/>
      <c r="E687" s="55"/>
      <c r="F687" s="55"/>
      <c r="G687" s="108"/>
      <c r="H687" s="108"/>
      <c r="I687" s="108"/>
      <c r="J687" s="75"/>
      <c r="K687" s="75"/>
      <c r="L687" s="95"/>
    </row>
    <row r="688" spans="1:12" x14ac:dyDescent="0.25">
      <c r="A688" s="55"/>
      <c r="B688" s="55"/>
      <c r="C688" s="55"/>
      <c r="D688" s="55"/>
      <c r="E688" s="55"/>
      <c r="F688" s="55"/>
      <c r="G688" s="108"/>
      <c r="H688" s="108"/>
      <c r="I688" s="108"/>
      <c r="J688" s="75"/>
      <c r="K688" s="75"/>
      <c r="L688" s="95"/>
    </row>
    <row r="689" spans="1:12" x14ac:dyDescent="0.25">
      <c r="A689" s="55"/>
      <c r="B689" s="55"/>
      <c r="C689" s="55"/>
      <c r="D689" s="55"/>
      <c r="E689" s="55"/>
      <c r="F689" s="55"/>
      <c r="G689" s="108"/>
      <c r="H689" s="108"/>
      <c r="I689" s="108"/>
      <c r="J689" s="75"/>
      <c r="K689" s="75"/>
      <c r="L689" s="95"/>
    </row>
    <row r="690" spans="1:12" x14ac:dyDescent="0.25">
      <c r="A690" s="55"/>
      <c r="B690" s="55"/>
      <c r="C690" s="55"/>
      <c r="D690" s="55"/>
      <c r="E690" s="55"/>
      <c r="F690" s="55"/>
      <c r="G690" s="108"/>
      <c r="H690" s="108"/>
      <c r="I690" s="108"/>
      <c r="J690" s="75"/>
      <c r="K690" s="75"/>
      <c r="L690" s="95"/>
    </row>
    <row r="691" spans="1:12" x14ac:dyDescent="0.25">
      <c r="A691" s="55"/>
      <c r="B691" s="55"/>
      <c r="C691" s="55"/>
      <c r="D691" s="55"/>
      <c r="E691" s="55"/>
      <c r="F691" s="55"/>
      <c r="G691" s="108"/>
      <c r="H691" s="108"/>
      <c r="I691" s="108"/>
      <c r="J691" s="75"/>
      <c r="K691" s="75"/>
      <c r="L691" s="95"/>
    </row>
    <row r="692" spans="1:12" x14ac:dyDescent="0.25">
      <c r="A692" s="55"/>
      <c r="B692" s="55"/>
      <c r="C692" s="55"/>
      <c r="D692" s="55"/>
      <c r="E692" s="55"/>
      <c r="F692" s="55"/>
      <c r="G692" s="108"/>
      <c r="H692" s="108"/>
      <c r="I692" s="108"/>
      <c r="J692" s="75"/>
      <c r="K692" s="75"/>
      <c r="L692" s="95"/>
    </row>
    <row r="693" spans="1:12" x14ac:dyDescent="0.25">
      <c r="A693" s="55"/>
      <c r="B693" s="55"/>
      <c r="C693" s="55"/>
      <c r="D693" s="55"/>
      <c r="E693" s="55"/>
      <c r="F693" s="55"/>
      <c r="G693" s="108"/>
      <c r="H693" s="108"/>
      <c r="I693" s="108"/>
      <c r="J693" s="75"/>
      <c r="K693" s="75"/>
      <c r="L693" s="95"/>
    </row>
    <row r="694" spans="1:12" x14ac:dyDescent="0.25">
      <c r="A694" s="55"/>
      <c r="B694" s="55"/>
      <c r="C694" s="55"/>
      <c r="D694" s="55"/>
      <c r="E694" s="55"/>
      <c r="F694" s="55"/>
      <c r="G694" s="108"/>
      <c r="H694" s="108"/>
      <c r="I694" s="108"/>
      <c r="J694" s="75"/>
      <c r="K694" s="75"/>
      <c r="L694" s="95"/>
    </row>
    <row r="695" spans="1:12" x14ac:dyDescent="0.25">
      <c r="A695" s="55"/>
      <c r="B695" s="55"/>
      <c r="C695" s="55"/>
      <c r="D695" s="55"/>
      <c r="E695" s="55"/>
      <c r="F695" s="55"/>
      <c r="G695" s="108"/>
      <c r="H695" s="108"/>
      <c r="I695" s="108"/>
      <c r="J695" s="75"/>
      <c r="K695" s="75"/>
      <c r="L695" s="95"/>
    </row>
    <row r="696" spans="1:12" x14ac:dyDescent="0.25">
      <c r="A696" s="55"/>
      <c r="B696" s="55"/>
      <c r="C696" s="55"/>
      <c r="D696" s="55"/>
      <c r="E696" s="55"/>
      <c r="F696" s="55"/>
      <c r="G696" s="108"/>
      <c r="H696" s="108"/>
      <c r="I696" s="108"/>
      <c r="J696" s="75"/>
      <c r="K696" s="75"/>
      <c r="L696" s="95"/>
    </row>
    <row r="697" spans="1:12" x14ac:dyDescent="0.25">
      <c r="A697" s="55"/>
      <c r="B697" s="55"/>
      <c r="C697" s="55"/>
      <c r="D697" s="55"/>
      <c r="E697" s="55"/>
      <c r="F697" s="55"/>
      <c r="G697" s="108"/>
      <c r="H697" s="108"/>
      <c r="I697" s="108"/>
      <c r="J697" s="108"/>
      <c r="K697" s="75"/>
      <c r="L697" s="95"/>
    </row>
    <row r="698" spans="1:12" x14ac:dyDescent="0.25">
      <c r="A698" s="55"/>
      <c r="B698" s="55"/>
      <c r="C698" s="55"/>
      <c r="D698" s="55"/>
      <c r="E698" s="55"/>
      <c r="F698" s="55"/>
      <c r="G698" s="108"/>
      <c r="H698" s="108"/>
      <c r="I698" s="108"/>
      <c r="J698" s="108"/>
      <c r="K698" s="75"/>
      <c r="L698" s="95"/>
    </row>
    <row r="699" spans="1:12" x14ac:dyDescent="0.25">
      <c r="A699" s="55"/>
      <c r="B699" s="55"/>
      <c r="C699" s="55"/>
      <c r="D699" s="55"/>
      <c r="E699" s="55"/>
      <c r="F699" s="55"/>
      <c r="G699" s="108"/>
      <c r="H699" s="108"/>
      <c r="I699" s="108"/>
      <c r="J699" s="108"/>
      <c r="K699" s="75"/>
      <c r="L699" s="95"/>
    </row>
    <row r="700" spans="1:12" x14ac:dyDescent="0.25">
      <c r="A700" s="55"/>
      <c r="B700" s="55"/>
      <c r="C700" s="55"/>
      <c r="D700" s="55"/>
      <c r="E700" s="55"/>
      <c r="F700" s="55"/>
      <c r="G700" s="108"/>
      <c r="H700" s="108"/>
      <c r="I700" s="108"/>
      <c r="J700" s="108"/>
      <c r="K700" s="75"/>
      <c r="L700" s="95"/>
    </row>
    <row r="701" spans="1:12" x14ac:dyDescent="0.25">
      <c r="A701" s="55"/>
      <c r="B701" s="55"/>
      <c r="C701" s="55"/>
      <c r="D701" s="55"/>
      <c r="E701" s="55"/>
      <c r="F701" s="55"/>
      <c r="G701" s="108"/>
      <c r="H701" s="108"/>
      <c r="I701" s="108"/>
      <c r="J701" s="108"/>
      <c r="K701" s="75"/>
      <c r="L701" s="95"/>
    </row>
    <row r="702" spans="1:12" x14ac:dyDescent="0.25">
      <c r="A702" s="55"/>
      <c r="B702" s="55"/>
      <c r="C702" s="55"/>
      <c r="D702" s="55"/>
      <c r="E702" s="55"/>
      <c r="F702" s="55"/>
      <c r="G702" s="108"/>
      <c r="H702" s="108"/>
      <c r="I702" s="108"/>
      <c r="J702" s="108"/>
      <c r="K702" s="75"/>
      <c r="L702" s="95"/>
    </row>
    <row r="703" spans="1:12" x14ac:dyDescent="0.25">
      <c r="A703" s="55"/>
      <c r="B703" s="55"/>
      <c r="C703" s="55"/>
      <c r="D703" s="55"/>
      <c r="E703" s="55"/>
      <c r="F703" s="55"/>
      <c r="G703" s="108"/>
      <c r="H703" s="108"/>
      <c r="I703" s="108"/>
      <c r="J703" s="108"/>
      <c r="K703" s="75"/>
      <c r="L703" s="95"/>
    </row>
    <row r="704" spans="1:12" x14ac:dyDescent="0.25">
      <c r="A704" s="55"/>
      <c r="B704" s="55"/>
      <c r="C704" s="55"/>
      <c r="D704" s="55"/>
      <c r="E704" s="55"/>
      <c r="F704" s="55"/>
      <c r="G704" s="108"/>
      <c r="H704" s="108"/>
      <c r="I704" s="108"/>
      <c r="J704" s="108"/>
      <c r="K704" s="75"/>
      <c r="L704" s="95"/>
    </row>
    <row r="705" spans="1:12" x14ac:dyDescent="0.25">
      <c r="A705" s="55"/>
      <c r="B705" s="55"/>
      <c r="C705" s="55"/>
      <c r="D705" s="55"/>
      <c r="E705" s="55"/>
      <c r="F705" s="55"/>
      <c r="G705" s="108"/>
      <c r="H705" s="108"/>
      <c r="I705" s="108"/>
      <c r="J705" s="108"/>
      <c r="K705" s="75"/>
      <c r="L705" s="95"/>
    </row>
    <row r="706" spans="1:12" x14ac:dyDescent="0.25">
      <c r="A706" s="55"/>
      <c r="B706" s="55"/>
      <c r="C706" s="55"/>
      <c r="D706" s="55"/>
      <c r="E706" s="55"/>
      <c r="F706" s="55"/>
      <c r="G706" s="108"/>
      <c r="H706" s="108"/>
      <c r="I706" s="108"/>
      <c r="J706" s="108"/>
      <c r="K706" s="75"/>
      <c r="L706" s="95"/>
    </row>
    <row r="707" spans="1:12" x14ac:dyDescent="0.25">
      <c r="A707" s="55"/>
      <c r="B707" s="55"/>
      <c r="C707" s="55"/>
      <c r="D707" s="55"/>
      <c r="E707" s="55"/>
      <c r="F707" s="55"/>
      <c r="G707" s="108"/>
      <c r="H707" s="108"/>
      <c r="I707" s="108"/>
      <c r="J707" s="108"/>
      <c r="K707" s="75"/>
      <c r="L707" s="95"/>
    </row>
    <row r="708" spans="1:12" x14ac:dyDescent="0.25">
      <c r="A708" s="55"/>
      <c r="B708" s="55"/>
      <c r="C708" s="55"/>
      <c r="D708" s="55"/>
      <c r="E708" s="55"/>
      <c r="F708" s="55"/>
      <c r="G708" s="108"/>
      <c r="H708" s="108"/>
      <c r="I708" s="108"/>
      <c r="J708" s="108"/>
      <c r="K708" s="75"/>
      <c r="L708" s="95"/>
    </row>
    <row r="709" spans="1:12" x14ac:dyDescent="0.25">
      <c r="A709" s="55"/>
      <c r="B709" s="55"/>
      <c r="C709" s="55"/>
      <c r="D709" s="55"/>
      <c r="E709" s="55"/>
      <c r="F709" s="55"/>
      <c r="G709" s="108"/>
      <c r="H709" s="108"/>
      <c r="I709" s="108"/>
      <c r="J709" s="108"/>
      <c r="K709" s="75"/>
      <c r="L709" s="95"/>
    </row>
    <row r="710" spans="1:12" x14ac:dyDescent="0.25">
      <c r="A710" s="55"/>
      <c r="B710" s="55"/>
      <c r="C710" s="55"/>
      <c r="D710" s="55"/>
      <c r="E710" s="55"/>
      <c r="F710" s="55"/>
      <c r="G710" s="108"/>
      <c r="H710" s="108"/>
      <c r="I710" s="108"/>
      <c r="J710" s="108"/>
      <c r="K710" s="75"/>
      <c r="L710" s="95"/>
    </row>
    <row r="711" spans="1:12" x14ac:dyDescent="0.25">
      <c r="A711" s="55"/>
      <c r="B711" s="55"/>
      <c r="C711" s="55"/>
      <c r="D711" s="55"/>
      <c r="E711" s="55"/>
      <c r="F711" s="55"/>
      <c r="G711" s="108"/>
      <c r="H711" s="108"/>
      <c r="I711" s="108"/>
      <c r="J711" s="108"/>
      <c r="K711" s="75"/>
      <c r="L711" s="95"/>
    </row>
    <row r="712" spans="1:12" x14ac:dyDescent="0.25">
      <c r="A712" s="55"/>
      <c r="B712" s="55"/>
      <c r="C712" s="55"/>
      <c r="D712" s="55"/>
      <c r="E712" s="55"/>
      <c r="F712" s="55"/>
      <c r="G712" s="108"/>
      <c r="H712" s="108"/>
      <c r="I712" s="108"/>
      <c r="J712" s="108"/>
      <c r="K712" s="75"/>
      <c r="L712" s="95"/>
    </row>
    <row r="713" spans="1:12" x14ac:dyDescent="0.25">
      <c r="A713" s="55"/>
      <c r="B713" s="55"/>
      <c r="C713" s="55"/>
      <c r="D713" s="55"/>
      <c r="E713" s="55"/>
      <c r="F713" s="55"/>
      <c r="G713" s="108"/>
      <c r="H713" s="108"/>
      <c r="I713" s="108"/>
      <c r="J713" s="108"/>
      <c r="K713" s="75"/>
      <c r="L713" s="95"/>
    </row>
    <row r="714" spans="1:12" x14ac:dyDescent="0.25">
      <c r="A714" s="55"/>
      <c r="B714" s="55"/>
      <c r="C714" s="55"/>
      <c r="D714" s="55"/>
      <c r="E714" s="55"/>
      <c r="F714" s="55"/>
      <c r="G714" s="108"/>
      <c r="H714" s="108"/>
      <c r="I714" s="108"/>
      <c r="J714" s="108"/>
      <c r="K714" s="75"/>
      <c r="L714" s="95"/>
    </row>
    <row r="715" spans="1:12" x14ac:dyDescent="0.25">
      <c r="A715" s="55"/>
      <c r="B715" s="55"/>
      <c r="C715" s="55"/>
      <c r="D715" s="55"/>
      <c r="E715" s="55"/>
      <c r="F715" s="55"/>
      <c r="G715" s="108"/>
      <c r="H715" s="108"/>
      <c r="I715" s="108"/>
      <c r="J715" s="108"/>
      <c r="K715" s="75"/>
      <c r="L715" s="95"/>
    </row>
    <row r="716" spans="1:12" x14ac:dyDescent="0.25">
      <c r="A716" s="55"/>
      <c r="B716" s="55"/>
      <c r="C716" s="55"/>
      <c r="D716" s="55"/>
      <c r="E716" s="55"/>
      <c r="F716" s="55"/>
      <c r="G716" s="108"/>
      <c r="H716" s="108"/>
      <c r="I716" s="108"/>
      <c r="J716" s="108"/>
      <c r="K716" s="75"/>
      <c r="L716" s="95"/>
    </row>
    <row r="717" spans="1:12" x14ac:dyDescent="0.25">
      <c r="A717" s="55"/>
      <c r="B717" s="55"/>
      <c r="C717" s="55"/>
      <c r="D717" s="55"/>
      <c r="E717" s="55"/>
      <c r="F717" s="55"/>
      <c r="G717" s="108"/>
      <c r="H717" s="108"/>
      <c r="I717" s="108"/>
      <c r="J717" s="108"/>
      <c r="K717" s="75"/>
      <c r="L717" s="95"/>
    </row>
    <row r="718" spans="1:12" x14ac:dyDescent="0.25">
      <c r="A718" s="55"/>
      <c r="B718" s="55"/>
      <c r="C718" s="55"/>
      <c r="D718" s="55"/>
      <c r="E718" s="55"/>
      <c r="F718" s="55"/>
      <c r="G718" s="108"/>
      <c r="H718" s="108"/>
      <c r="I718" s="108"/>
      <c r="J718" s="108"/>
      <c r="K718" s="75"/>
      <c r="L718" s="95"/>
    </row>
    <row r="719" spans="1:12" x14ac:dyDescent="0.25">
      <c r="A719" s="55"/>
      <c r="B719" s="55"/>
      <c r="C719" s="55"/>
      <c r="D719" s="55"/>
      <c r="E719" s="55"/>
      <c r="F719" s="55"/>
      <c r="G719" s="108"/>
      <c r="H719" s="108"/>
      <c r="I719" s="108"/>
      <c r="J719" s="108"/>
      <c r="K719" s="75"/>
      <c r="L719" s="95"/>
    </row>
    <row r="720" spans="1:12" x14ac:dyDescent="0.25">
      <c r="A720" s="55"/>
      <c r="B720" s="55"/>
      <c r="C720" s="55"/>
      <c r="D720" s="55"/>
      <c r="E720" s="55"/>
      <c r="F720" s="55"/>
      <c r="G720" s="108"/>
      <c r="H720" s="108"/>
      <c r="I720" s="108"/>
      <c r="J720" s="108"/>
      <c r="K720" s="75"/>
      <c r="L720" s="95"/>
    </row>
    <row r="721" spans="1:12" x14ac:dyDescent="0.25">
      <c r="A721" s="55"/>
      <c r="B721" s="55"/>
      <c r="C721" s="55"/>
      <c r="D721" s="55"/>
      <c r="E721" s="55"/>
      <c r="F721" s="55"/>
      <c r="G721" s="108"/>
      <c r="H721" s="108"/>
      <c r="I721" s="108"/>
      <c r="J721" s="108"/>
      <c r="K721" s="75"/>
      <c r="L721" s="95"/>
    </row>
    <row r="722" spans="1:12" x14ac:dyDescent="0.25">
      <c r="A722" s="55"/>
      <c r="B722" s="55"/>
      <c r="C722" s="55"/>
      <c r="D722" s="55"/>
      <c r="E722" s="55"/>
      <c r="F722" s="55"/>
      <c r="G722" s="108"/>
      <c r="H722" s="108"/>
      <c r="I722" s="108"/>
      <c r="J722" s="108"/>
      <c r="K722" s="75"/>
      <c r="L722" s="95"/>
    </row>
    <row r="723" spans="1:12" x14ac:dyDescent="0.25">
      <c r="A723" s="55"/>
      <c r="B723" s="55"/>
      <c r="C723" s="55"/>
      <c r="D723" s="55"/>
      <c r="E723" s="55"/>
      <c r="F723" s="55"/>
      <c r="G723" s="108"/>
      <c r="H723" s="108"/>
      <c r="I723" s="108"/>
      <c r="J723" s="108"/>
      <c r="K723" s="75"/>
      <c r="L723" s="95"/>
    </row>
    <row r="724" spans="1:12" x14ac:dyDescent="0.25">
      <c r="A724" s="55"/>
      <c r="B724" s="55"/>
      <c r="C724" s="55"/>
      <c r="D724" s="55"/>
      <c r="E724" s="55"/>
      <c r="F724" s="55"/>
      <c r="G724" s="108"/>
      <c r="H724" s="108"/>
      <c r="I724" s="108"/>
      <c r="J724" s="108"/>
      <c r="K724" s="75"/>
      <c r="L724" s="95"/>
    </row>
    <row r="725" spans="1:12" x14ac:dyDescent="0.25">
      <c r="G725" s="95"/>
      <c r="H725" s="95"/>
      <c r="I725" s="95"/>
      <c r="J725" s="95"/>
      <c r="K725" s="75"/>
      <c r="L725" s="95"/>
    </row>
    <row r="726" spans="1:12" x14ac:dyDescent="0.25">
      <c r="G726" s="95"/>
      <c r="H726" s="95"/>
      <c r="I726" s="95"/>
      <c r="J726" s="95"/>
      <c r="K726" s="75"/>
      <c r="L726" s="95"/>
    </row>
    <row r="727" spans="1:12" x14ac:dyDescent="0.25">
      <c r="G727" s="95"/>
      <c r="H727" s="95"/>
      <c r="I727" s="95"/>
      <c r="J727" s="95"/>
      <c r="K727" s="75"/>
      <c r="L727" s="95"/>
    </row>
    <row r="728" spans="1:12" x14ac:dyDescent="0.25">
      <c r="G728" s="95"/>
      <c r="H728" s="95"/>
      <c r="I728" s="95"/>
      <c r="J728" s="95"/>
      <c r="K728" s="75"/>
      <c r="L728" s="95"/>
    </row>
    <row r="729" spans="1:12" x14ac:dyDescent="0.25">
      <c r="G729" s="95"/>
      <c r="H729" s="95"/>
      <c r="I729" s="95"/>
      <c r="J729" s="95"/>
      <c r="K729" s="75"/>
      <c r="L729" s="95"/>
    </row>
    <row r="730" spans="1:12" x14ac:dyDescent="0.25">
      <c r="G730" s="95"/>
      <c r="H730" s="95"/>
      <c r="I730" s="95"/>
      <c r="J730" s="95"/>
      <c r="K730" s="75"/>
      <c r="L730" s="95"/>
    </row>
    <row r="731" spans="1:12" x14ac:dyDescent="0.25">
      <c r="G731" s="95"/>
      <c r="H731" s="95"/>
      <c r="I731" s="95"/>
      <c r="J731" s="95"/>
      <c r="K731" s="75"/>
      <c r="L731" s="95"/>
    </row>
    <row r="732" spans="1:12" x14ac:dyDescent="0.25">
      <c r="G732" s="95"/>
      <c r="H732" s="95"/>
      <c r="I732" s="95"/>
      <c r="J732" s="95"/>
      <c r="K732" s="75"/>
      <c r="L732" s="95"/>
    </row>
    <row r="733" spans="1:12" x14ac:dyDescent="0.25">
      <c r="G733" s="95"/>
      <c r="H733" s="95"/>
      <c r="I733" s="95"/>
      <c r="J733" s="95"/>
      <c r="K733" s="75"/>
      <c r="L733" s="95"/>
    </row>
    <row r="734" spans="1:12" x14ac:dyDescent="0.25">
      <c r="G734" s="95"/>
      <c r="H734" s="95"/>
      <c r="I734" s="95"/>
      <c r="J734" s="95"/>
      <c r="K734" s="75"/>
      <c r="L734" s="95"/>
    </row>
    <row r="735" spans="1:12" x14ac:dyDescent="0.25">
      <c r="G735" s="95"/>
      <c r="H735" s="95"/>
      <c r="I735" s="95"/>
      <c r="J735" s="95"/>
      <c r="K735" s="75"/>
      <c r="L735" s="95"/>
    </row>
    <row r="736" spans="1:12" x14ac:dyDescent="0.25">
      <c r="G736" s="95"/>
      <c r="H736" s="95"/>
      <c r="I736" s="95"/>
      <c r="J736" s="95"/>
      <c r="K736" s="75"/>
      <c r="L736" s="95"/>
    </row>
    <row r="737" spans="7:12" x14ac:dyDescent="0.25">
      <c r="G737" s="95"/>
      <c r="H737" s="95"/>
      <c r="I737" s="95"/>
      <c r="J737" s="95"/>
      <c r="K737" s="75"/>
      <c r="L737" s="95"/>
    </row>
    <row r="738" spans="7:12" x14ac:dyDescent="0.25">
      <c r="G738" s="95"/>
      <c r="H738" s="95"/>
      <c r="I738" s="95"/>
      <c r="J738" s="95"/>
      <c r="K738" s="75"/>
      <c r="L738" s="95"/>
    </row>
    <row r="739" spans="7:12" x14ac:dyDescent="0.25">
      <c r="G739" s="95"/>
      <c r="H739" s="95"/>
      <c r="I739" s="95"/>
      <c r="J739" s="95"/>
      <c r="K739" s="75"/>
      <c r="L739" s="95"/>
    </row>
    <row r="740" spans="7:12" x14ac:dyDescent="0.25">
      <c r="G740" s="95"/>
      <c r="H740" s="95"/>
      <c r="I740" s="95"/>
      <c r="J740" s="95"/>
      <c r="K740" s="75"/>
      <c r="L740" s="95"/>
    </row>
    <row r="741" spans="7:12" x14ac:dyDescent="0.25">
      <c r="G741" s="95"/>
      <c r="H741" s="95"/>
      <c r="I741" s="95"/>
      <c r="J741" s="95"/>
      <c r="K741" s="75"/>
      <c r="L741" s="95"/>
    </row>
    <row r="742" spans="7:12" x14ac:dyDescent="0.25">
      <c r="G742" s="95"/>
      <c r="H742" s="95"/>
      <c r="I742" s="95"/>
      <c r="J742" s="95"/>
      <c r="K742" s="75"/>
      <c r="L742" s="95"/>
    </row>
    <row r="743" spans="7:12" x14ac:dyDescent="0.25">
      <c r="G743" s="95"/>
      <c r="H743" s="95"/>
      <c r="I743" s="95"/>
      <c r="J743" s="95"/>
      <c r="K743" s="75"/>
      <c r="L743" s="95"/>
    </row>
    <row r="744" spans="7:12" x14ac:dyDescent="0.25">
      <c r="G744" s="95"/>
      <c r="H744" s="95"/>
      <c r="I744" s="95"/>
      <c r="J744" s="95"/>
      <c r="K744" s="75"/>
      <c r="L744" s="95"/>
    </row>
    <row r="745" spans="7:12" x14ac:dyDescent="0.25">
      <c r="G745" s="95"/>
      <c r="H745" s="95"/>
      <c r="I745" s="95"/>
      <c r="J745" s="95"/>
      <c r="K745" s="75"/>
      <c r="L745" s="95"/>
    </row>
    <row r="746" spans="7:12" x14ac:dyDescent="0.25">
      <c r="G746" s="95"/>
      <c r="H746" s="95"/>
      <c r="I746" s="95"/>
      <c r="J746" s="95"/>
      <c r="K746" s="75"/>
      <c r="L746" s="95"/>
    </row>
    <row r="747" spans="7:12" x14ac:dyDescent="0.25">
      <c r="G747" s="95"/>
      <c r="H747" s="95"/>
      <c r="I747" s="95"/>
      <c r="J747" s="95"/>
      <c r="K747" s="75"/>
      <c r="L747" s="95"/>
    </row>
    <row r="748" spans="7:12" x14ac:dyDescent="0.25">
      <c r="G748" s="95"/>
      <c r="H748" s="95"/>
      <c r="I748" s="95"/>
      <c r="J748" s="95"/>
      <c r="K748" s="75"/>
      <c r="L748" s="95"/>
    </row>
    <row r="749" spans="7:12" x14ac:dyDescent="0.25">
      <c r="G749" s="95"/>
      <c r="H749" s="95"/>
      <c r="I749" s="95"/>
      <c r="J749" s="95"/>
      <c r="K749" s="75"/>
      <c r="L749" s="95"/>
    </row>
    <row r="750" spans="7:12" x14ac:dyDescent="0.25">
      <c r="G750" s="95"/>
      <c r="H750" s="95"/>
      <c r="I750" s="95"/>
      <c r="J750" s="95"/>
      <c r="K750" s="75"/>
      <c r="L750" s="95"/>
    </row>
    <row r="751" spans="7:12" x14ac:dyDescent="0.25">
      <c r="G751" s="95"/>
      <c r="H751" s="95"/>
      <c r="I751" s="95"/>
      <c r="J751" s="95"/>
      <c r="K751" s="75"/>
      <c r="L751" s="95"/>
    </row>
    <row r="752" spans="7:12" x14ac:dyDescent="0.25">
      <c r="G752" s="95"/>
      <c r="H752" s="95"/>
      <c r="I752" s="95"/>
      <c r="J752" s="95"/>
      <c r="K752" s="75"/>
      <c r="L752" s="95"/>
    </row>
    <row r="753" spans="7:12" x14ac:dyDescent="0.25">
      <c r="G753" s="95"/>
      <c r="H753" s="95"/>
      <c r="I753" s="95"/>
      <c r="J753" s="95"/>
      <c r="K753" s="75"/>
      <c r="L753" s="95"/>
    </row>
    <row r="754" spans="7:12" x14ac:dyDescent="0.25">
      <c r="G754" s="95"/>
      <c r="H754" s="95"/>
      <c r="I754" s="95"/>
      <c r="J754" s="95"/>
      <c r="K754" s="75"/>
      <c r="L754" s="95"/>
    </row>
    <row r="755" spans="7:12" x14ac:dyDescent="0.25">
      <c r="G755" s="95"/>
      <c r="H755" s="95"/>
      <c r="I755" s="95"/>
      <c r="J755" s="95"/>
      <c r="K755" s="75"/>
      <c r="L755" s="95"/>
    </row>
    <row r="756" spans="7:12" x14ac:dyDescent="0.25">
      <c r="G756" s="95"/>
      <c r="H756" s="95"/>
      <c r="I756" s="95"/>
      <c r="J756" s="95"/>
      <c r="K756" s="75"/>
      <c r="L756" s="95"/>
    </row>
    <row r="757" spans="7:12" x14ac:dyDescent="0.25">
      <c r="G757" s="95"/>
      <c r="H757" s="95"/>
      <c r="I757" s="95"/>
      <c r="J757" s="95"/>
      <c r="K757" s="75"/>
      <c r="L757" s="95"/>
    </row>
    <row r="758" spans="7:12" x14ac:dyDescent="0.25">
      <c r="G758" s="95"/>
      <c r="H758" s="95"/>
      <c r="I758" s="95"/>
      <c r="J758" s="95"/>
      <c r="K758" s="75"/>
      <c r="L758" s="95"/>
    </row>
    <row r="759" spans="7:12" x14ac:dyDescent="0.25">
      <c r="G759" s="95"/>
      <c r="H759" s="95"/>
      <c r="I759" s="95"/>
      <c r="J759" s="95"/>
      <c r="K759" s="75"/>
      <c r="L759" s="95"/>
    </row>
    <row r="760" spans="7:12" x14ac:dyDescent="0.25">
      <c r="G760" s="95"/>
      <c r="H760" s="95"/>
      <c r="I760" s="95"/>
      <c r="J760" s="95"/>
      <c r="K760" s="75"/>
      <c r="L760" s="95"/>
    </row>
    <row r="761" spans="7:12" x14ac:dyDescent="0.25">
      <c r="G761" s="95"/>
      <c r="H761" s="95"/>
      <c r="I761" s="95"/>
      <c r="J761" s="95"/>
      <c r="K761" s="75"/>
      <c r="L761" s="95"/>
    </row>
    <row r="762" spans="7:12" x14ac:dyDescent="0.25">
      <c r="G762" s="95"/>
      <c r="H762" s="95"/>
      <c r="I762" s="95"/>
      <c r="J762" s="95"/>
      <c r="K762" s="75"/>
      <c r="L762" s="95"/>
    </row>
    <row r="763" spans="7:12" x14ac:dyDescent="0.25">
      <c r="G763" s="95"/>
      <c r="H763" s="95"/>
      <c r="I763" s="95"/>
      <c r="J763" s="95"/>
      <c r="K763" s="75"/>
      <c r="L763" s="95"/>
    </row>
    <row r="764" spans="7:12" x14ac:dyDescent="0.25">
      <c r="G764" s="95"/>
      <c r="H764" s="95"/>
      <c r="I764" s="95"/>
      <c r="J764" s="95"/>
      <c r="K764" s="75"/>
      <c r="L764" s="95"/>
    </row>
    <row r="765" spans="7:12" x14ac:dyDescent="0.25">
      <c r="G765" s="95"/>
      <c r="H765" s="95"/>
      <c r="I765" s="95"/>
      <c r="J765" s="95"/>
      <c r="K765" s="75"/>
      <c r="L765" s="95"/>
    </row>
    <row r="766" spans="7:12" x14ac:dyDescent="0.25">
      <c r="G766" s="95"/>
      <c r="H766" s="95"/>
      <c r="I766" s="95"/>
      <c r="J766" s="95"/>
      <c r="K766" s="75"/>
      <c r="L766" s="95"/>
    </row>
    <row r="767" spans="7:12" x14ac:dyDescent="0.25">
      <c r="G767" s="95"/>
      <c r="H767" s="95"/>
      <c r="I767" s="95"/>
      <c r="J767" s="95"/>
      <c r="K767" s="75"/>
      <c r="L767" s="95"/>
    </row>
    <row r="768" spans="7:12" x14ac:dyDescent="0.25">
      <c r="G768" s="95"/>
      <c r="H768" s="95"/>
      <c r="I768" s="95"/>
      <c r="J768" s="95"/>
      <c r="K768" s="75"/>
      <c r="L768" s="95"/>
    </row>
    <row r="769" spans="7:12" x14ac:dyDescent="0.25">
      <c r="G769" s="95"/>
      <c r="H769" s="95"/>
      <c r="I769" s="95"/>
      <c r="J769" s="95"/>
      <c r="K769" s="75"/>
      <c r="L769" s="95"/>
    </row>
    <row r="770" spans="7:12" x14ac:dyDescent="0.25">
      <c r="G770" s="95"/>
      <c r="H770" s="95"/>
      <c r="I770" s="95"/>
      <c r="J770" s="95"/>
      <c r="K770" s="75"/>
      <c r="L770" s="95"/>
    </row>
    <row r="771" spans="7:12" x14ac:dyDescent="0.25">
      <c r="G771" s="95"/>
      <c r="H771" s="95"/>
      <c r="I771" s="95"/>
      <c r="J771" s="95"/>
      <c r="K771" s="75"/>
      <c r="L771" s="95"/>
    </row>
    <row r="772" spans="7:12" x14ac:dyDescent="0.25">
      <c r="G772" s="95"/>
      <c r="H772" s="95"/>
      <c r="I772" s="95"/>
      <c r="J772" s="95"/>
      <c r="K772" s="75"/>
      <c r="L772" s="95"/>
    </row>
    <row r="773" spans="7:12" x14ac:dyDescent="0.25">
      <c r="G773" s="95"/>
      <c r="H773" s="95"/>
      <c r="I773" s="95"/>
      <c r="J773" s="95"/>
      <c r="K773" s="75"/>
      <c r="L773" s="95"/>
    </row>
    <row r="774" spans="7:12" x14ac:dyDescent="0.25">
      <c r="G774" s="95"/>
      <c r="H774" s="95"/>
      <c r="I774" s="95"/>
      <c r="J774" s="95"/>
      <c r="K774" s="75"/>
      <c r="L774" s="95"/>
    </row>
    <row r="775" spans="7:12" x14ac:dyDescent="0.25">
      <c r="G775" s="95"/>
      <c r="H775" s="95"/>
      <c r="I775" s="95"/>
      <c r="J775" s="95"/>
      <c r="K775" s="75"/>
      <c r="L775" s="95"/>
    </row>
    <row r="776" spans="7:12" x14ac:dyDescent="0.25">
      <c r="G776" s="95"/>
      <c r="H776" s="95"/>
      <c r="I776" s="95"/>
      <c r="J776" s="95"/>
      <c r="K776" s="75"/>
      <c r="L776" s="95"/>
    </row>
    <row r="777" spans="7:12" x14ac:dyDescent="0.25">
      <c r="G777" s="95"/>
      <c r="H777" s="95"/>
      <c r="I777" s="95"/>
      <c r="J777" s="95"/>
      <c r="K777" s="75"/>
      <c r="L777" s="95"/>
    </row>
    <row r="778" spans="7:12" x14ac:dyDescent="0.25">
      <c r="G778" s="95"/>
      <c r="H778" s="95"/>
      <c r="I778" s="95"/>
      <c r="J778" s="95"/>
      <c r="K778" s="75"/>
      <c r="L778" s="95"/>
    </row>
    <row r="779" spans="7:12" x14ac:dyDescent="0.25">
      <c r="G779" s="95"/>
      <c r="H779" s="95"/>
      <c r="I779" s="95"/>
      <c r="J779" s="95"/>
      <c r="K779" s="75"/>
      <c r="L779" s="95"/>
    </row>
    <row r="780" spans="7:12" x14ac:dyDescent="0.25">
      <c r="G780" s="95"/>
      <c r="H780" s="95"/>
      <c r="I780" s="95"/>
      <c r="J780" s="95"/>
      <c r="K780" s="75"/>
      <c r="L780" s="95"/>
    </row>
    <row r="781" spans="7:12" x14ac:dyDescent="0.25">
      <c r="G781" s="95"/>
      <c r="H781" s="95"/>
      <c r="I781" s="95"/>
      <c r="J781" s="95"/>
      <c r="K781" s="75"/>
      <c r="L781" s="95"/>
    </row>
    <row r="782" spans="7:12" x14ac:dyDescent="0.25">
      <c r="G782" s="95"/>
      <c r="H782" s="95"/>
      <c r="I782" s="95"/>
      <c r="J782" s="95"/>
      <c r="K782" s="75"/>
      <c r="L782" s="95"/>
    </row>
    <row r="783" spans="7:12" x14ac:dyDescent="0.25">
      <c r="G783" s="95"/>
      <c r="H783" s="95"/>
      <c r="I783" s="95"/>
      <c r="J783" s="95"/>
      <c r="K783" s="75"/>
      <c r="L783" s="95"/>
    </row>
    <row r="784" spans="7:12" x14ac:dyDescent="0.25">
      <c r="G784" s="95"/>
      <c r="H784" s="95"/>
      <c r="I784" s="95"/>
      <c r="J784" s="95"/>
      <c r="K784" s="75"/>
      <c r="L784" s="95"/>
    </row>
    <row r="785" spans="7:12" x14ac:dyDescent="0.25">
      <c r="G785" s="95"/>
      <c r="H785" s="95"/>
      <c r="I785" s="95"/>
      <c r="J785" s="95"/>
      <c r="K785" s="75"/>
      <c r="L785" s="95"/>
    </row>
    <row r="786" spans="7:12" x14ac:dyDescent="0.25">
      <c r="G786" s="95"/>
      <c r="H786" s="95"/>
      <c r="I786" s="95"/>
      <c r="J786" s="95"/>
      <c r="K786" s="75"/>
      <c r="L786" s="95"/>
    </row>
    <row r="787" spans="7:12" x14ac:dyDescent="0.25">
      <c r="G787" s="95"/>
      <c r="H787" s="95"/>
      <c r="I787" s="95"/>
      <c r="J787" s="95"/>
      <c r="K787" s="75"/>
      <c r="L787" s="95"/>
    </row>
    <row r="788" spans="7:12" x14ac:dyDescent="0.25">
      <c r="G788" s="95"/>
      <c r="H788" s="95"/>
      <c r="I788" s="95"/>
      <c r="J788" s="95"/>
      <c r="K788" s="75"/>
      <c r="L788" s="95"/>
    </row>
    <row r="789" spans="7:12" x14ac:dyDescent="0.25">
      <c r="G789" s="95"/>
      <c r="H789" s="95"/>
      <c r="I789" s="95"/>
      <c r="J789" s="95"/>
      <c r="K789" s="75"/>
      <c r="L789" s="95"/>
    </row>
    <row r="790" spans="7:12" x14ac:dyDescent="0.25">
      <c r="G790" s="95"/>
      <c r="H790" s="95"/>
      <c r="I790" s="95"/>
      <c r="J790" s="95"/>
      <c r="K790" s="75"/>
      <c r="L790" s="95"/>
    </row>
    <row r="791" spans="7:12" x14ac:dyDescent="0.25">
      <c r="G791" s="95"/>
      <c r="H791" s="95"/>
      <c r="I791" s="95"/>
      <c r="J791" s="95"/>
      <c r="K791" s="75"/>
      <c r="L791" s="95"/>
    </row>
    <row r="792" spans="7:12" x14ac:dyDescent="0.25">
      <c r="G792" s="95"/>
      <c r="H792" s="95"/>
      <c r="I792" s="95"/>
      <c r="J792" s="95"/>
      <c r="K792" s="75"/>
      <c r="L792" s="95"/>
    </row>
    <row r="793" spans="7:12" x14ac:dyDescent="0.25">
      <c r="G793" s="95"/>
      <c r="H793" s="95"/>
      <c r="I793" s="95"/>
      <c r="J793" s="95"/>
      <c r="K793" s="75"/>
      <c r="L793" s="95"/>
    </row>
    <row r="794" spans="7:12" x14ac:dyDescent="0.25">
      <c r="G794" s="95"/>
      <c r="H794" s="95"/>
      <c r="I794" s="95"/>
      <c r="J794" s="95"/>
      <c r="K794" s="75"/>
      <c r="L794" s="95"/>
    </row>
    <row r="795" spans="7:12" x14ac:dyDescent="0.25">
      <c r="G795" s="95"/>
      <c r="H795" s="95"/>
      <c r="I795" s="95"/>
      <c r="J795" s="95"/>
      <c r="K795" s="75"/>
      <c r="L795" s="95"/>
    </row>
    <row r="796" spans="7:12" x14ac:dyDescent="0.25">
      <c r="G796" s="95"/>
      <c r="H796" s="95"/>
      <c r="I796" s="95"/>
      <c r="J796" s="95"/>
      <c r="K796" s="75"/>
      <c r="L796" s="95"/>
    </row>
    <row r="797" spans="7:12" x14ac:dyDescent="0.25">
      <c r="G797" s="95"/>
      <c r="H797" s="95"/>
      <c r="I797" s="95"/>
      <c r="J797" s="95"/>
      <c r="K797" s="75"/>
      <c r="L797" s="95"/>
    </row>
    <row r="798" spans="7:12" x14ac:dyDescent="0.25">
      <c r="G798" s="95"/>
      <c r="H798" s="95"/>
      <c r="I798" s="95"/>
      <c r="J798" s="95"/>
      <c r="K798" s="75"/>
      <c r="L798" s="95"/>
    </row>
    <row r="799" spans="7:12" x14ac:dyDescent="0.25">
      <c r="G799" s="95"/>
      <c r="H799" s="95"/>
      <c r="I799" s="95"/>
      <c r="J799" s="95"/>
      <c r="K799" s="75"/>
      <c r="L799" s="95"/>
    </row>
    <row r="800" spans="7:12" x14ac:dyDescent="0.25">
      <c r="G800" s="95"/>
      <c r="H800" s="95"/>
      <c r="I800" s="95"/>
      <c r="J800" s="95"/>
      <c r="K800" s="75"/>
      <c r="L800" s="95"/>
    </row>
    <row r="801" spans="7:12" x14ac:dyDescent="0.25">
      <c r="G801" s="95"/>
      <c r="H801" s="95"/>
      <c r="I801" s="95"/>
      <c r="J801" s="95"/>
      <c r="K801" s="75"/>
      <c r="L801" s="95"/>
    </row>
    <row r="802" spans="7:12" x14ac:dyDescent="0.25">
      <c r="G802" s="95"/>
      <c r="H802" s="95"/>
      <c r="I802" s="95"/>
      <c r="J802" s="95"/>
      <c r="K802" s="75"/>
      <c r="L802" s="95"/>
    </row>
    <row r="803" spans="7:12" x14ac:dyDescent="0.25">
      <c r="G803" s="95"/>
      <c r="H803" s="95"/>
      <c r="I803" s="95"/>
      <c r="J803" s="95"/>
      <c r="K803" s="75"/>
      <c r="L803" s="95"/>
    </row>
    <row r="804" spans="7:12" x14ac:dyDescent="0.25">
      <c r="G804" s="95"/>
      <c r="H804" s="95"/>
      <c r="I804" s="95"/>
      <c r="J804" s="95"/>
      <c r="K804" s="75"/>
      <c r="L804" s="95"/>
    </row>
    <row r="805" spans="7:12" x14ac:dyDescent="0.25">
      <c r="G805" s="95"/>
      <c r="H805" s="95"/>
      <c r="I805" s="95"/>
      <c r="J805" s="95"/>
      <c r="K805" s="75"/>
      <c r="L805" s="95"/>
    </row>
    <row r="806" spans="7:12" x14ac:dyDescent="0.25">
      <c r="G806" s="95"/>
      <c r="H806" s="95"/>
      <c r="I806" s="95"/>
      <c r="J806" s="95"/>
      <c r="K806" s="75"/>
      <c r="L806" s="95"/>
    </row>
    <row r="807" spans="7:12" x14ac:dyDescent="0.25">
      <c r="G807" s="95"/>
      <c r="H807" s="95"/>
      <c r="I807" s="95"/>
      <c r="J807" s="95"/>
      <c r="K807" s="75"/>
      <c r="L807" s="95"/>
    </row>
    <row r="808" spans="7:12" x14ac:dyDescent="0.25">
      <c r="G808" s="95"/>
      <c r="H808" s="95"/>
      <c r="I808" s="95"/>
      <c r="J808" s="95"/>
      <c r="K808" s="75"/>
      <c r="L808" s="95"/>
    </row>
    <row r="809" spans="7:12" x14ac:dyDescent="0.25">
      <c r="G809" s="95"/>
      <c r="H809" s="95"/>
      <c r="I809" s="95"/>
      <c r="J809" s="95"/>
      <c r="K809" s="75"/>
      <c r="L809" s="95"/>
    </row>
    <row r="810" spans="7:12" x14ac:dyDescent="0.25">
      <c r="G810" s="95"/>
      <c r="H810" s="95"/>
      <c r="I810" s="95"/>
      <c r="J810" s="95"/>
      <c r="K810" s="75"/>
      <c r="L810" s="95"/>
    </row>
    <row r="811" spans="7:12" x14ac:dyDescent="0.25">
      <c r="G811" s="95"/>
      <c r="H811" s="95"/>
      <c r="I811" s="95"/>
      <c r="J811" s="95"/>
      <c r="K811" s="75"/>
      <c r="L811" s="95"/>
    </row>
    <row r="812" spans="7:12" x14ac:dyDescent="0.25">
      <c r="G812" s="95"/>
      <c r="H812" s="95"/>
      <c r="I812" s="95"/>
      <c r="J812" s="95"/>
      <c r="K812" s="75"/>
      <c r="L812" s="95"/>
    </row>
    <row r="813" spans="7:12" x14ac:dyDescent="0.25">
      <c r="G813" s="95"/>
      <c r="H813" s="95"/>
      <c r="I813" s="95"/>
      <c r="J813" s="95"/>
      <c r="K813" s="75"/>
      <c r="L813" s="95"/>
    </row>
    <row r="814" spans="7:12" x14ac:dyDescent="0.25">
      <c r="G814" s="95"/>
      <c r="H814" s="95"/>
      <c r="I814" s="95"/>
      <c r="J814" s="95"/>
      <c r="K814" s="75"/>
      <c r="L814" s="95"/>
    </row>
    <row r="815" spans="7:12" x14ac:dyDescent="0.25">
      <c r="G815" s="95"/>
      <c r="H815" s="95"/>
      <c r="I815" s="95"/>
      <c r="J815" s="95"/>
      <c r="K815" s="75"/>
      <c r="L815" s="95"/>
    </row>
    <row r="816" spans="7:12" x14ac:dyDescent="0.25">
      <c r="G816" s="95"/>
      <c r="H816" s="95"/>
      <c r="I816" s="95"/>
      <c r="J816" s="95"/>
      <c r="K816" s="75"/>
      <c r="L816" s="95"/>
    </row>
    <row r="817" spans="7:12" x14ac:dyDescent="0.25">
      <c r="G817" s="95"/>
      <c r="H817" s="95"/>
      <c r="I817" s="95"/>
      <c r="J817" s="95"/>
      <c r="K817" s="75"/>
      <c r="L817" s="95"/>
    </row>
    <row r="818" spans="7:12" x14ac:dyDescent="0.25">
      <c r="G818" s="95"/>
      <c r="H818" s="95"/>
      <c r="I818" s="95"/>
      <c r="J818" s="95"/>
      <c r="K818" s="75"/>
      <c r="L818" s="95"/>
    </row>
    <row r="819" spans="7:12" x14ac:dyDescent="0.25">
      <c r="G819" s="95"/>
      <c r="H819" s="95"/>
      <c r="I819" s="95"/>
      <c r="J819" s="95"/>
      <c r="K819" s="75"/>
      <c r="L819" s="95"/>
    </row>
    <row r="820" spans="7:12" x14ac:dyDescent="0.25">
      <c r="G820" s="95"/>
      <c r="H820" s="95"/>
      <c r="I820" s="95"/>
      <c r="J820" s="95"/>
      <c r="K820" s="75"/>
      <c r="L820" s="95"/>
    </row>
    <row r="821" spans="7:12" x14ac:dyDescent="0.25">
      <c r="G821" s="95"/>
      <c r="H821" s="95"/>
      <c r="I821" s="95"/>
      <c r="J821" s="95"/>
      <c r="K821" s="75"/>
      <c r="L821" s="95"/>
    </row>
    <row r="822" spans="7:12" x14ac:dyDescent="0.25">
      <c r="G822" s="95"/>
      <c r="H822" s="95"/>
      <c r="I822" s="95"/>
      <c r="J822" s="95"/>
      <c r="K822" s="75"/>
      <c r="L822" s="95"/>
    </row>
    <row r="823" spans="7:12" x14ac:dyDescent="0.25">
      <c r="G823" s="95"/>
      <c r="H823" s="95"/>
      <c r="I823" s="95"/>
      <c r="J823" s="95"/>
      <c r="K823" s="75"/>
      <c r="L823" s="95"/>
    </row>
    <row r="824" spans="7:12" x14ac:dyDescent="0.25">
      <c r="G824" s="95"/>
      <c r="H824" s="95"/>
      <c r="I824" s="95"/>
      <c r="J824" s="95"/>
      <c r="K824" s="75"/>
      <c r="L824" s="95"/>
    </row>
    <row r="825" spans="7:12" x14ac:dyDescent="0.25">
      <c r="G825" s="95"/>
      <c r="H825" s="95"/>
      <c r="I825" s="95"/>
      <c r="J825" s="95"/>
      <c r="K825" s="75"/>
      <c r="L825" s="95"/>
    </row>
    <row r="826" spans="7:12" x14ac:dyDescent="0.25">
      <c r="G826" s="95"/>
      <c r="H826" s="95"/>
      <c r="I826" s="95"/>
      <c r="J826" s="95"/>
      <c r="K826" s="75"/>
      <c r="L826" s="95"/>
    </row>
    <row r="827" spans="7:12" x14ac:dyDescent="0.25">
      <c r="G827" s="95"/>
      <c r="H827" s="95"/>
      <c r="I827" s="95"/>
      <c r="J827" s="95"/>
      <c r="K827" s="75"/>
      <c r="L827" s="95"/>
    </row>
    <row r="828" spans="7:12" x14ac:dyDescent="0.25">
      <c r="G828" s="95"/>
      <c r="H828" s="95"/>
      <c r="I828" s="95"/>
      <c r="J828" s="95"/>
      <c r="K828" s="75"/>
      <c r="L828" s="95"/>
    </row>
    <row r="829" spans="7:12" x14ac:dyDescent="0.25">
      <c r="G829" s="95"/>
      <c r="H829" s="95"/>
      <c r="I829" s="95"/>
      <c r="J829" s="95"/>
      <c r="K829" s="75"/>
      <c r="L829" s="95"/>
    </row>
    <row r="830" spans="7:12" x14ac:dyDescent="0.25">
      <c r="G830" s="95"/>
      <c r="H830" s="95"/>
      <c r="I830" s="95"/>
      <c r="J830" s="95"/>
      <c r="K830" s="75"/>
      <c r="L830" s="95"/>
    </row>
    <row r="831" spans="7:12" x14ac:dyDescent="0.25">
      <c r="G831" s="95"/>
      <c r="H831" s="95"/>
      <c r="I831" s="95"/>
      <c r="J831" s="95"/>
      <c r="K831" s="75"/>
      <c r="L831" s="95"/>
    </row>
    <row r="832" spans="7:12" x14ac:dyDescent="0.25">
      <c r="G832" s="95"/>
      <c r="H832" s="95"/>
      <c r="I832" s="95"/>
      <c r="J832" s="95"/>
      <c r="K832" s="75"/>
      <c r="L832" s="95"/>
    </row>
    <row r="833" spans="7:12" x14ac:dyDescent="0.25">
      <c r="G833" s="95"/>
      <c r="H833" s="95"/>
      <c r="I833" s="95"/>
      <c r="J833" s="95"/>
      <c r="K833" s="75"/>
      <c r="L833" s="95"/>
    </row>
    <row r="834" spans="7:12" x14ac:dyDescent="0.25">
      <c r="G834" s="95"/>
      <c r="H834" s="95"/>
      <c r="I834" s="95"/>
      <c r="J834" s="95"/>
      <c r="K834" s="75"/>
      <c r="L834" s="95"/>
    </row>
    <row r="835" spans="7:12" x14ac:dyDescent="0.25">
      <c r="G835" s="95"/>
      <c r="H835" s="95"/>
      <c r="I835" s="95"/>
      <c r="J835" s="95"/>
      <c r="K835" s="75"/>
      <c r="L835" s="95"/>
    </row>
    <row r="836" spans="7:12" x14ac:dyDescent="0.25">
      <c r="G836" s="95"/>
      <c r="H836" s="95"/>
      <c r="I836" s="95"/>
      <c r="J836" s="95"/>
      <c r="K836" s="75"/>
      <c r="L836" s="95"/>
    </row>
    <row r="837" spans="7:12" x14ac:dyDescent="0.25">
      <c r="G837" s="95"/>
      <c r="H837" s="95"/>
      <c r="I837" s="95"/>
      <c r="J837" s="95"/>
      <c r="K837" s="75"/>
      <c r="L837" s="95"/>
    </row>
    <row r="838" spans="7:12" x14ac:dyDescent="0.25">
      <c r="G838" s="95"/>
      <c r="H838" s="95"/>
      <c r="I838" s="95"/>
      <c r="J838" s="95"/>
      <c r="K838" s="75"/>
      <c r="L838" s="95"/>
    </row>
    <row r="839" spans="7:12" x14ac:dyDescent="0.25">
      <c r="G839" s="95"/>
      <c r="H839" s="95"/>
      <c r="I839" s="95"/>
      <c r="J839" s="95"/>
      <c r="K839" s="75"/>
      <c r="L839" s="95"/>
    </row>
    <row r="840" spans="7:12" x14ac:dyDescent="0.25">
      <c r="G840" s="95"/>
      <c r="H840" s="95"/>
      <c r="I840" s="95"/>
      <c r="J840" s="95"/>
      <c r="K840" s="75"/>
      <c r="L840" s="95"/>
    </row>
    <row r="841" spans="7:12" x14ac:dyDescent="0.25">
      <c r="G841" s="95"/>
      <c r="H841" s="95"/>
      <c r="I841" s="95"/>
      <c r="J841" s="95"/>
      <c r="K841" s="75"/>
      <c r="L841" s="95"/>
    </row>
    <row r="842" spans="7:12" x14ac:dyDescent="0.25">
      <c r="G842" s="95"/>
      <c r="H842" s="95"/>
      <c r="I842" s="95"/>
      <c r="J842" s="95"/>
      <c r="K842" s="75"/>
      <c r="L842" s="95"/>
    </row>
    <row r="843" spans="7:12" x14ac:dyDescent="0.25">
      <c r="G843" s="95"/>
      <c r="H843" s="95"/>
      <c r="I843" s="95"/>
      <c r="J843" s="95"/>
      <c r="K843" s="75"/>
      <c r="L843" s="95"/>
    </row>
    <row r="844" spans="7:12" x14ac:dyDescent="0.25">
      <c r="G844" s="95"/>
      <c r="H844" s="95"/>
      <c r="I844" s="95"/>
      <c r="J844" s="95"/>
      <c r="K844" s="75"/>
      <c r="L844" s="95"/>
    </row>
    <row r="845" spans="7:12" x14ac:dyDescent="0.25">
      <c r="G845" s="95"/>
      <c r="H845" s="95"/>
      <c r="I845" s="95"/>
      <c r="J845" s="95"/>
      <c r="K845" s="75"/>
      <c r="L845" s="95"/>
    </row>
    <row r="846" spans="7:12" x14ac:dyDescent="0.25">
      <c r="G846" s="95"/>
      <c r="H846" s="95"/>
      <c r="I846" s="95"/>
      <c r="J846" s="95"/>
      <c r="K846" s="75"/>
      <c r="L846" s="95"/>
    </row>
    <row r="847" spans="7:12" x14ac:dyDescent="0.25">
      <c r="G847" s="95"/>
      <c r="H847" s="95"/>
      <c r="I847" s="95"/>
      <c r="J847" s="95"/>
      <c r="K847" s="75"/>
      <c r="L847" s="95"/>
    </row>
    <row r="848" spans="7:12" x14ac:dyDescent="0.25">
      <c r="G848" s="95"/>
      <c r="H848" s="95"/>
      <c r="I848" s="95"/>
      <c r="J848" s="95"/>
      <c r="K848" s="75"/>
      <c r="L848" s="95"/>
    </row>
    <row r="849" spans="7:12" x14ac:dyDescent="0.25">
      <c r="G849" s="95"/>
      <c r="H849" s="95"/>
      <c r="I849" s="95"/>
      <c r="J849" s="95"/>
      <c r="K849" s="75"/>
      <c r="L849" s="95"/>
    </row>
    <row r="850" spans="7:12" x14ac:dyDescent="0.25">
      <c r="G850" s="95"/>
      <c r="H850" s="95"/>
      <c r="I850" s="95"/>
      <c r="J850" s="95"/>
      <c r="K850" s="75"/>
      <c r="L850" s="95"/>
    </row>
    <row r="851" spans="7:12" x14ac:dyDescent="0.25">
      <c r="G851" s="95"/>
      <c r="H851" s="95"/>
      <c r="I851" s="95"/>
      <c r="J851" s="95"/>
      <c r="K851" s="75"/>
      <c r="L851" s="95"/>
    </row>
    <row r="852" spans="7:12" x14ac:dyDescent="0.25">
      <c r="G852" s="95"/>
      <c r="H852" s="95"/>
      <c r="I852" s="95"/>
      <c r="J852" s="95"/>
      <c r="K852" s="75"/>
      <c r="L852" s="95"/>
    </row>
    <row r="853" spans="7:12" x14ac:dyDescent="0.25">
      <c r="G853" s="95"/>
      <c r="H853" s="95"/>
      <c r="I853" s="95"/>
      <c r="J853" s="95"/>
      <c r="K853" s="75"/>
      <c r="L853" s="95"/>
    </row>
    <row r="854" spans="7:12" x14ac:dyDescent="0.25">
      <c r="G854" s="95"/>
      <c r="H854" s="95"/>
      <c r="I854" s="95"/>
      <c r="J854" s="95"/>
      <c r="K854" s="75"/>
      <c r="L854" s="95"/>
    </row>
    <row r="855" spans="7:12" x14ac:dyDescent="0.25">
      <c r="G855" s="95"/>
      <c r="H855" s="95"/>
      <c r="I855" s="95"/>
      <c r="J855" s="95"/>
      <c r="K855" s="75"/>
      <c r="L855" s="95"/>
    </row>
    <row r="856" spans="7:12" x14ac:dyDescent="0.25">
      <c r="G856" s="95"/>
      <c r="H856" s="95"/>
      <c r="I856" s="95"/>
      <c r="J856" s="95"/>
      <c r="K856" s="75"/>
      <c r="L856" s="95"/>
    </row>
    <row r="857" spans="7:12" x14ac:dyDescent="0.25">
      <c r="G857" s="95"/>
      <c r="H857" s="95"/>
      <c r="I857" s="95"/>
      <c r="J857" s="95"/>
      <c r="K857" s="75"/>
      <c r="L857" s="95"/>
    </row>
    <row r="858" spans="7:12" x14ac:dyDescent="0.25">
      <c r="G858" s="95"/>
      <c r="H858" s="95"/>
      <c r="I858" s="95"/>
      <c r="J858" s="95"/>
      <c r="K858" s="75"/>
      <c r="L858" s="95"/>
    </row>
    <row r="859" spans="7:12" x14ac:dyDescent="0.25">
      <c r="G859" s="95"/>
      <c r="H859" s="95"/>
      <c r="I859" s="95"/>
      <c r="J859" s="95"/>
      <c r="K859" s="75"/>
      <c r="L859" s="95"/>
    </row>
    <row r="860" spans="7:12" x14ac:dyDescent="0.25">
      <c r="G860" s="95"/>
      <c r="H860" s="95"/>
      <c r="I860" s="95"/>
      <c r="J860" s="95"/>
      <c r="K860" s="75"/>
      <c r="L860" s="95"/>
    </row>
    <row r="861" spans="7:12" x14ac:dyDescent="0.25">
      <c r="G861" s="95"/>
      <c r="H861" s="95"/>
      <c r="I861" s="95"/>
      <c r="J861" s="95"/>
      <c r="K861" s="75"/>
      <c r="L861" s="95"/>
    </row>
    <row r="862" spans="7:12" x14ac:dyDescent="0.25">
      <c r="G862" s="95"/>
      <c r="H862" s="95"/>
      <c r="I862" s="95"/>
      <c r="J862" s="95"/>
      <c r="K862" s="75"/>
      <c r="L862" s="95"/>
    </row>
    <row r="863" spans="7:12" x14ac:dyDescent="0.25">
      <c r="G863" s="95"/>
      <c r="H863" s="95"/>
      <c r="I863" s="95"/>
      <c r="J863" s="95"/>
      <c r="K863" s="75"/>
      <c r="L863" s="95"/>
    </row>
    <row r="864" spans="7:12" x14ac:dyDescent="0.25">
      <c r="G864" s="95"/>
      <c r="H864" s="95"/>
      <c r="I864" s="95"/>
      <c r="J864" s="95"/>
      <c r="K864" s="75"/>
      <c r="L864" s="95"/>
    </row>
    <row r="865" spans="7:12" x14ac:dyDescent="0.25">
      <c r="G865" s="95"/>
      <c r="H865" s="95"/>
      <c r="I865" s="95"/>
      <c r="J865" s="95"/>
      <c r="K865" s="75"/>
      <c r="L865" s="95"/>
    </row>
    <row r="866" spans="7:12" x14ac:dyDescent="0.25">
      <c r="G866" s="95"/>
      <c r="H866" s="95"/>
      <c r="I866" s="95"/>
      <c r="J866" s="95"/>
      <c r="K866" s="75"/>
      <c r="L866" s="95"/>
    </row>
    <row r="867" spans="7:12" x14ac:dyDescent="0.25">
      <c r="G867" s="95"/>
      <c r="H867" s="95"/>
      <c r="I867" s="95"/>
      <c r="J867" s="95"/>
      <c r="K867" s="75"/>
      <c r="L867" s="95"/>
    </row>
    <row r="868" spans="7:12" x14ac:dyDescent="0.25">
      <c r="G868" s="95"/>
      <c r="H868" s="95"/>
      <c r="I868" s="95"/>
      <c r="J868" s="95"/>
      <c r="K868" s="75"/>
      <c r="L868" s="95"/>
    </row>
    <row r="869" spans="7:12" x14ac:dyDescent="0.25">
      <c r="G869" s="95"/>
      <c r="H869" s="95"/>
      <c r="I869" s="95"/>
      <c r="J869" s="95"/>
      <c r="K869" s="75"/>
      <c r="L869" s="95"/>
    </row>
    <row r="870" spans="7:12" x14ac:dyDescent="0.25">
      <c r="G870" s="95"/>
      <c r="H870" s="95"/>
      <c r="I870" s="95"/>
      <c r="J870" s="95"/>
      <c r="K870" s="75"/>
      <c r="L870" s="95"/>
    </row>
    <row r="871" spans="7:12" x14ac:dyDescent="0.25">
      <c r="G871" s="95"/>
      <c r="H871" s="95"/>
      <c r="I871" s="95"/>
      <c r="J871" s="95"/>
      <c r="K871" s="75"/>
      <c r="L871" s="95"/>
    </row>
    <row r="872" spans="7:12" x14ac:dyDescent="0.25">
      <c r="G872" s="95"/>
      <c r="H872" s="95"/>
      <c r="I872" s="95"/>
      <c r="J872" s="95"/>
      <c r="K872" s="75"/>
      <c r="L872" s="95"/>
    </row>
    <row r="873" spans="7:12" x14ac:dyDescent="0.25">
      <c r="G873" s="95"/>
      <c r="H873" s="95"/>
      <c r="I873" s="95"/>
      <c r="J873" s="95"/>
      <c r="K873" s="75"/>
      <c r="L873" s="95"/>
    </row>
    <row r="874" spans="7:12" x14ac:dyDescent="0.25">
      <c r="G874" s="95"/>
      <c r="H874" s="95"/>
      <c r="I874" s="95"/>
      <c r="J874" s="95"/>
      <c r="K874" s="75"/>
      <c r="L874" s="95"/>
    </row>
    <row r="875" spans="7:12" x14ac:dyDescent="0.25">
      <c r="G875" s="95"/>
      <c r="H875" s="95"/>
      <c r="I875" s="95"/>
      <c r="J875" s="95"/>
      <c r="K875" s="75"/>
      <c r="L875" s="95"/>
    </row>
    <row r="876" spans="7:12" x14ac:dyDescent="0.25">
      <c r="G876" s="95"/>
      <c r="H876" s="95"/>
      <c r="I876" s="95"/>
      <c r="J876" s="95"/>
      <c r="K876" s="75"/>
      <c r="L876" s="95"/>
    </row>
    <row r="877" spans="7:12" x14ac:dyDescent="0.25">
      <c r="G877" s="95"/>
      <c r="H877" s="95"/>
      <c r="I877" s="95"/>
      <c r="J877" s="95"/>
      <c r="K877" s="75"/>
      <c r="L877" s="95"/>
    </row>
    <row r="878" spans="7:12" x14ac:dyDescent="0.25">
      <c r="G878" s="95"/>
      <c r="H878" s="95"/>
      <c r="I878" s="95"/>
      <c r="J878" s="95"/>
      <c r="K878" s="75"/>
      <c r="L878" s="95"/>
    </row>
    <row r="879" spans="7:12" x14ac:dyDescent="0.25">
      <c r="G879" s="95"/>
      <c r="H879" s="95"/>
      <c r="I879" s="95"/>
      <c r="J879" s="95"/>
      <c r="K879" s="75"/>
      <c r="L879" s="95"/>
    </row>
    <row r="880" spans="7:12" x14ac:dyDescent="0.25">
      <c r="G880" s="95"/>
      <c r="H880" s="95"/>
      <c r="I880" s="95"/>
      <c r="J880" s="95"/>
      <c r="K880" s="75"/>
      <c r="L880" s="95"/>
    </row>
    <row r="881" spans="7:12" x14ac:dyDescent="0.25">
      <c r="G881" s="95"/>
      <c r="H881" s="95"/>
      <c r="I881" s="95"/>
      <c r="J881" s="95"/>
      <c r="K881" s="75"/>
      <c r="L881" s="95"/>
    </row>
    <row r="882" spans="7:12" x14ac:dyDescent="0.25">
      <c r="G882" s="95"/>
      <c r="H882" s="95"/>
      <c r="I882" s="95"/>
      <c r="J882" s="95"/>
      <c r="K882" s="75"/>
      <c r="L882" s="95"/>
    </row>
    <row r="883" spans="7:12" x14ac:dyDescent="0.25">
      <c r="G883" s="95"/>
      <c r="H883" s="95"/>
      <c r="I883" s="95"/>
      <c r="J883" s="95"/>
      <c r="K883" s="75"/>
      <c r="L883" s="95"/>
    </row>
    <row r="884" spans="7:12" x14ac:dyDescent="0.25">
      <c r="G884" s="95"/>
      <c r="H884" s="95"/>
      <c r="I884" s="95"/>
      <c r="J884" s="95"/>
      <c r="K884" s="75"/>
      <c r="L884" s="95"/>
    </row>
    <row r="885" spans="7:12" x14ac:dyDescent="0.25">
      <c r="G885" s="95"/>
      <c r="H885" s="95"/>
      <c r="I885" s="95"/>
      <c r="J885" s="95"/>
      <c r="K885" s="75"/>
      <c r="L885" s="95"/>
    </row>
    <row r="886" spans="7:12" x14ac:dyDescent="0.25">
      <c r="G886" s="95"/>
      <c r="H886" s="95"/>
      <c r="I886" s="95"/>
      <c r="J886" s="95"/>
      <c r="K886" s="75"/>
      <c r="L886" s="95"/>
    </row>
    <row r="887" spans="7:12" x14ac:dyDescent="0.25">
      <c r="G887" s="95"/>
      <c r="H887" s="95"/>
      <c r="I887" s="95"/>
      <c r="J887" s="95"/>
      <c r="K887" s="75"/>
      <c r="L887" s="95"/>
    </row>
    <row r="888" spans="7:12" x14ac:dyDescent="0.25">
      <c r="G888" s="95"/>
      <c r="H888" s="95"/>
      <c r="I888" s="95"/>
      <c r="J888" s="95"/>
      <c r="K888" s="75"/>
      <c r="L888" s="95"/>
    </row>
    <row r="889" spans="7:12" x14ac:dyDescent="0.25">
      <c r="G889" s="95"/>
      <c r="H889" s="95"/>
      <c r="I889" s="95"/>
      <c r="J889" s="95"/>
      <c r="K889" s="75"/>
      <c r="L889" s="95"/>
    </row>
    <row r="890" spans="7:12" x14ac:dyDescent="0.25">
      <c r="G890" s="95"/>
      <c r="H890" s="95"/>
      <c r="I890" s="95"/>
      <c r="J890" s="95"/>
      <c r="K890" s="75"/>
      <c r="L890" s="95"/>
    </row>
    <row r="891" spans="7:12" x14ac:dyDescent="0.25">
      <c r="G891" s="95"/>
      <c r="H891" s="95"/>
      <c r="I891" s="95"/>
      <c r="J891" s="95"/>
      <c r="K891" s="75"/>
      <c r="L891" s="95"/>
    </row>
    <row r="892" spans="7:12" x14ac:dyDescent="0.25">
      <c r="G892" s="95"/>
      <c r="H892" s="95"/>
      <c r="I892" s="95"/>
      <c r="J892" s="95"/>
      <c r="K892" s="75"/>
      <c r="L892" s="95"/>
    </row>
    <row r="893" spans="7:12" x14ac:dyDescent="0.25">
      <c r="G893" s="95"/>
      <c r="H893" s="95"/>
      <c r="I893" s="95"/>
      <c r="J893" s="95"/>
      <c r="K893" s="75"/>
      <c r="L893" s="95"/>
    </row>
    <row r="894" spans="7:12" x14ac:dyDescent="0.25">
      <c r="G894" s="95"/>
      <c r="H894" s="95"/>
      <c r="I894" s="95"/>
      <c r="J894" s="95"/>
      <c r="K894" s="75"/>
      <c r="L894" s="95"/>
    </row>
    <row r="895" spans="7:12" x14ac:dyDescent="0.25">
      <c r="G895" s="95"/>
      <c r="H895" s="95"/>
      <c r="I895" s="95"/>
      <c r="J895" s="95"/>
      <c r="K895" s="75"/>
      <c r="L895" s="95"/>
    </row>
    <row r="896" spans="7:12" x14ac:dyDescent="0.25">
      <c r="G896" s="95"/>
      <c r="H896" s="95"/>
      <c r="I896" s="95"/>
      <c r="J896" s="95"/>
      <c r="K896" s="75"/>
      <c r="L896" s="95"/>
    </row>
    <row r="897" spans="7:12" x14ac:dyDescent="0.25">
      <c r="G897" s="95"/>
      <c r="H897" s="95"/>
      <c r="I897" s="95"/>
      <c r="J897" s="95"/>
      <c r="K897" s="75"/>
      <c r="L897" s="95"/>
    </row>
    <row r="898" spans="7:12" x14ac:dyDescent="0.25">
      <c r="G898" s="95"/>
      <c r="H898" s="95"/>
      <c r="I898" s="95"/>
      <c r="J898" s="95"/>
      <c r="K898" s="75"/>
      <c r="L898" s="95"/>
    </row>
    <row r="899" spans="7:12" x14ac:dyDescent="0.25">
      <c r="G899" s="95"/>
      <c r="H899" s="95"/>
      <c r="I899" s="95"/>
      <c r="J899" s="95"/>
      <c r="K899" s="75"/>
      <c r="L899" s="95"/>
    </row>
    <row r="900" spans="7:12" x14ac:dyDescent="0.25">
      <c r="G900" s="95"/>
      <c r="H900" s="95"/>
      <c r="I900" s="95"/>
      <c r="J900" s="95"/>
      <c r="K900" s="75"/>
      <c r="L900" s="95"/>
    </row>
    <row r="901" spans="7:12" x14ac:dyDescent="0.25">
      <c r="G901" s="95"/>
      <c r="H901" s="95"/>
      <c r="I901" s="95"/>
      <c r="J901" s="95"/>
      <c r="K901" s="75"/>
      <c r="L901" s="95"/>
    </row>
    <row r="902" spans="7:12" x14ac:dyDescent="0.25">
      <c r="G902" s="95"/>
      <c r="H902" s="95"/>
      <c r="I902" s="95"/>
      <c r="J902" s="95"/>
      <c r="K902" s="75"/>
      <c r="L902" s="95"/>
    </row>
    <row r="903" spans="7:12" x14ac:dyDescent="0.25">
      <c r="G903" s="95"/>
      <c r="H903" s="95"/>
      <c r="I903" s="95"/>
      <c r="J903" s="95"/>
      <c r="K903" s="75"/>
      <c r="L903" s="95"/>
    </row>
    <row r="904" spans="7:12" x14ac:dyDescent="0.25">
      <c r="G904" s="95"/>
      <c r="H904" s="95"/>
      <c r="I904" s="95"/>
      <c r="J904" s="95"/>
      <c r="K904" s="75"/>
      <c r="L904" s="95"/>
    </row>
    <row r="905" spans="7:12" x14ac:dyDescent="0.25">
      <c r="G905" s="95"/>
      <c r="H905" s="95"/>
      <c r="I905" s="95"/>
      <c r="J905" s="95"/>
      <c r="K905" s="75"/>
      <c r="L905" s="95"/>
    </row>
    <row r="906" spans="7:12" x14ac:dyDescent="0.25">
      <c r="G906" s="95"/>
      <c r="H906" s="95"/>
      <c r="I906" s="95"/>
      <c r="J906" s="95"/>
      <c r="K906" s="75"/>
      <c r="L906" s="95"/>
    </row>
    <row r="907" spans="7:12" x14ac:dyDescent="0.25">
      <c r="G907" s="95"/>
      <c r="H907" s="95"/>
      <c r="I907" s="95"/>
      <c r="J907" s="95"/>
      <c r="K907" s="75"/>
      <c r="L907" s="95"/>
    </row>
    <row r="908" spans="7:12" x14ac:dyDescent="0.25">
      <c r="G908" s="95"/>
      <c r="H908" s="95"/>
      <c r="I908" s="95"/>
      <c r="J908" s="95"/>
      <c r="K908" s="75"/>
      <c r="L908" s="95"/>
    </row>
    <row r="909" spans="7:12" x14ac:dyDescent="0.25">
      <c r="G909" s="95"/>
      <c r="H909" s="95"/>
      <c r="I909" s="95"/>
      <c r="J909" s="95"/>
      <c r="K909" s="75"/>
      <c r="L909" s="95"/>
    </row>
    <row r="910" spans="7:12" x14ac:dyDescent="0.25">
      <c r="G910" s="95"/>
      <c r="H910" s="95"/>
      <c r="I910" s="95"/>
      <c r="J910" s="95"/>
      <c r="K910" s="75"/>
      <c r="L910" s="95"/>
    </row>
    <row r="911" spans="7:12" x14ac:dyDescent="0.25">
      <c r="G911" s="95"/>
      <c r="H911" s="95"/>
      <c r="I911" s="95"/>
      <c r="J911" s="95"/>
      <c r="K911" s="75"/>
      <c r="L911" s="95"/>
    </row>
    <row r="912" spans="7:12" x14ac:dyDescent="0.25">
      <c r="G912" s="95"/>
      <c r="H912" s="95"/>
      <c r="I912" s="95"/>
      <c r="J912" s="95"/>
      <c r="K912" s="75"/>
      <c r="L912" s="95"/>
    </row>
    <row r="913" spans="7:12" x14ac:dyDescent="0.25">
      <c r="G913" s="95"/>
      <c r="H913" s="95"/>
      <c r="I913" s="95"/>
      <c r="J913" s="95"/>
      <c r="K913" s="75"/>
      <c r="L913" s="95"/>
    </row>
    <row r="914" spans="7:12" x14ac:dyDescent="0.25">
      <c r="G914" s="95"/>
      <c r="H914" s="95"/>
      <c r="I914" s="95"/>
      <c r="J914" s="95"/>
      <c r="K914" s="75"/>
      <c r="L914" s="95"/>
    </row>
    <row r="915" spans="7:12" x14ac:dyDescent="0.25">
      <c r="G915" s="95"/>
      <c r="H915" s="95"/>
      <c r="I915" s="95"/>
      <c r="J915" s="95"/>
      <c r="K915" s="75"/>
      <c r="L915" s="95"/>
    </row>
    <row r="916" spans="7:12" x14ac:dyDescent="0.25">
      <c r="G916" s="95"/>
      <c r="H916" s="95"/>
      <c r="I916" s="95"/>
      <c r="J916" s="95"/>
      <c r="K916" s="75"/>
      <c r="L916" s="95"/>
    </row>
    <row r="917" spans="7:12" x14ac:dyDescent="0.25">
      <c r="G917" s="95"/>
      <c r="H917" s="95"/>
      <c r="I917" s="95"/>
      <c r="J917" s="95"/>
      <c r="K917" s="75"/>
      <c r="L917" s="95"/>
    </row>
    <row r="918" spans="7:12" x14ac:dyDescent="0.25">
      <c r="G918" s="95"/>
      <c r="H918" s="95"/>
      <c r="I918" s="95"/>
      <c r="J918" s="95"/>
      <c r="K918" s="75"/>
      <c r="L918" s="95"/>
    </row>
    <row r="919" spans="7:12" x14ac:dyDescent="0.25">
      <c r="G919" s="95"/>
      <c r="H919" s="95"/>
      <c r="I919" s="95"/>
      <c r="J919" s="95"/>
      <c r="K919" s="75"/>
      <c r="L919" s="95"/>
    </row>
    <row r="920" spans="7:12" x14ac:dyDescent="0.25">
      <c r="G920" s="95"/>
      <c r="H920" s="95"/>
      <c r="I920" s="95"/>
      <c r="J920" s="95"/>
      <c r="K920" s="75"/>
      <c r="L920" s="95"/>
    </row>
    <row r="921" spans="7:12" x14ac:dyDescent="0.25">
      <c r="G921" s="95"/>
      <c r="H921" s="95"/>
      <c r="I921" s="95"/>
      <c r="J921" s="95"/>
      <c r="K921" s="75"/>
      <c r="L921" s="95"/>
    </row>
    <row r="922" spans="7:12" x14ac:dyDescent="0.25">
      <c r="G922" s="95"/>
      <c r="H922" s="95"/>
      <c r="I922" s="95"/>
      <c r="J922" s="95"/>
      <c r="K922" s="75"/>
      <c r="L922" s="95"/>
    </row>
    <row r="923" spans="7:12" x14ac:dyDescent="0.25">
      <c r="G923" s="95"/>
      <c r="H923" s="95"/>
      <c r="I923" s="95"/>
      <c r="J923" s="95"/>
      <c r="K923" s="75"/>
      <c r="L923" s="95"/>
    </row>
    <row r="924" spans="7:12" x14ac:dyDescent="0.25">
      <c r="G924" s="95"/>
      <c r="H924" s="95"/>
      <c r="I924" s="95"/>
      <c r="J924" s="95"/>
      <c r="K924" s="75"/>
      <c r="L924" s="95"/>
    </row>
    <row r="925" spans="7:12" x14ac:dyDescent="0.25">
      <c r="G925" s="95"/>
      <c r="H925" s="95"/>
      <c r="I925" s="95"/>
      <c r="J925" s="95"/>
      <c r="K925" s="75"/>
      <c r="L925" s="95"/>
    </row>
    <row r="926" spans="7:12" x14ac:dyDescent="0.25">
      <c r="G926" s="95"/>
      <c r="H926" s="95"/>
      <c r="I926" s="95"/>
      <c r="J926" s="95"/>
      <c r="K926" s="75"/>
      <c r="L926" s="95"/>
    </row>
    <row r="927" spans="7:12" x14ac:dyDescent="0.25">
      <c r="G927" s="95"/>
      <c r="H927" s="95"/>
      <c r="I927" s="95"/>
      <c r="J927" s="95"/>
      <c r="K927" s="75"/>
      <c r="L927" s="95"/>
    </row>
    <row r="928" spans="7:12" x14ac:dyDescent="0.25">
      <c r="G928" s="95"/>
      <c r="H928" s="95"/>
      <c r="I928" s="95"/>
      <c r="J928" s="95"/>
      <c r="K928" s="95"/>
      <c r="L928" s="95"/>
    </row>
  </sheetData>
  <autoFilter ref="A1:K580">
    <sortState ref="A2:K582">
      <sortCondition ref="A1:A582"/>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H9" sqref="H9"/>
    </sheetView>
  </sheetViews>
  <sheetFormatPr baseColWidth="10" defaultRowHeight="15" x14ac:dyDescent="0.25"/>
  <cols>
    <col min="2" max="2" width="16" customWidth="1"/>
    <col min="3" max="4" width="20" customWidth="1"/>
    <col min="5" max="5" width="18.42578125" customWidth="1"/>
    <col min="6" max="6" width="16.5703125" customWidth="1"/>
    <col min="7" max="7" width="17.28515625" customWidth="1"/>
    <col min="8" max="8" width="14.140625" customWidth="1"/>
    <col min="9" max="9" width="15.140625" customWidth="1"/>
    <col min="10" max="10" width="20" customWidth="1"/>
  </cols>
  <sheetData>
    <row r="1" spans="1:10" ht="42.75" customHeight="1" x14ac:dyDescent="0.25">
      <c r="A1" s="126" t="s">
        <v>1128</v>
      </c>
      <c r="B1" s="126" t="s">
        <v>1129</v>
      </c>
      <c r="C1" s="127" t="s">
        <v>1136</v>
      </c>
      <c r="D1" s="127" t="s">
        <v>1130</v>
      </c>
      <c r="E1" s="127" t="s">
        <v>1131</v>
      </c>
      <c r="F1" s="127" t="s">
        <v>1132</v>
      </c>
      <c r="G1" s="127" t="s">
        <v>1133</v>
      </c>
      <c r="H1" s="128" t="s">
        <v>1134</v>
      </c>
      <c r="I1" s="128" t="s">
        <v>1135</v>
      </c>
      <c r="J1" s="127" t="s">
        <v>1158</v>
      </c>
    </row>
    <row r="2" spans="1:10" x14ac:dyDescent="0.25">
      <c r="A2" s="129" t="s">
        <v>14</v>
      </c>
      <c r="B2" s="130" t="s">
        <v>402</v>
      </c>
      <c r="C2" s="131">
        <v>36000</v>
      </c>
      <c r="D2" s="132">
        <f>+GETPIVOTDATA("SORTIES",'Montant reçu individuel'!$A$3,"Nom","Baldé")</f>
        <v>7256000</v>
      </c>
      <c r="E2" s="133">
        <f>+GETPIVOTDATA("Montant dépensé",Individuel!$A$3,"Nom","Baldé")</f>
        <v>6800000</v>
      </c>
      <c r="F2" s="133"/>
      <c r="G2" s="134"/>
      <c r="H2" s="135"/>
      <c r="I2" s="134">
        <v>456000</v>
      </c>
      <c r="J2" s="136">
        <f t="shared" ref="J2:J14" si="0">+C2+D2-E2-I2</f>
        <v>36000</v>
      </c>
    </row>
    <row r="3" spans="1:10" x14ac:dyDescent="0.25">
      <c r="A3" s="129" t="s">
        <v>210</v>
      </c>
      <c r="B3" s="130" t="s">
        <v>402</v>
      </c>
      <c r="C3" s="131">
        <v>0</v>
      </c>
      <c r="D3" s="132">
        <f>+GETPIVOTDATA("SORTIES",'Montant reçu individuel'!$A$3,"Nom","Castro")</f>
        <v>2148300</v>
      </c>
      <c r="E3" s="133">
        <f>+GETPIVOTDATA("Montant dépensé",Individuel!$A$3,"Nom","Castro")</f>
        <v>2148300</v>
      </c>
      <c r="F3" s="133"/>
      <c r="G3" s="134"/>
      <c r="H3" s="135"/>
      <c r="I3" s="134"/>
      <c r="J3" s="136">
        <f t="shared" si="0"/>
        <v>0</v>
      </c>
    </row>
    <row r="4" spans="1:10" x14ac:dyDescent="0.25">
      <c r="A4" s="129" t="s">
        <v>10</v>
      </c>
      <c r="B4" s="130" t="s">
        <v>473</v>
      </c>
      <c r="C4" s="131">
        <v>1265000</v>
      </c>
      <c r="D4" s="132">
        <f>+GETPIVOTDATA("SORTIES",'Montant reçu individuel'!$A$3,"Nom","E19")</f>
        <v>3675000</v>
      </c>
      <c r="E4" s="133">
        <f>+GETPIVOTDATA("Montant dépensé",Individuel!$A$3,"Nom","E19")</f>
        <v>4969000</v>
      </c>
      <c r="F4" s="133"/>
      <c r="G4" s="134"/>
      <c r="H4" s="135"/>
      <c r="I4" s="134"/>
      <c r="J4" s="136">
        <f t="shared" si="0"/>
        <v>-29000</v>
      </c>
    </row>
    <row r="5" spans="1:10" x14ac:dyDescent="0.25">
      <c r="A5" s="129" t="s">
        <v>16</v>
      </c>
      <c r="B5" s="130" t="s">
        <v>473</v>
      </c>
      <c r="C5" s="131">
        <v>18000</v>
      </c>
      <c r="D5" s="130">
        <f>+GETPIVOTDATA("SORTIES",'Montant reçu individuel'!$A$3,"Nom","E37")</f>
        <v>10195000</v>
      </c>
      <c r="E5" s="133">
        <f>+GETPIVOTDATA("Montant dépensé",Individuel!$A$3,"Nom","E37")</f>
        <v>9954500</v>
      </c>
      <c r="F5" s="133"/>
      <c r="G5" s="134"/>
      <c r="H5" s="135"/>
      <c r="I5" s="134">
        <v>250000</v>
      </c>
      <c r="J5" s="136">
        <f t="shared" si="0"/>
        <v>8500</v>
      </c>
    </row>
    <row r="6" spans="1:10" x14ac:dyDescent="0.25">
      <c r="A6" s="129" t="s">
        <v>12</v>
      </c>
      <c r="B6" s="130" t="s">
        <v>639</v>
      </c>
      <c r="C6" s="131">
        <v>0</v>
      </c>
      <c r="D6" s="130">
        <f>+GETPIVOTDATA("SORTIES",'Montant reçu individuel'!$A$3,"Nom","Moné")</f>
        <v>15531576</v>
      </c>
      <c r="E6" s="133">
        <f>+GETPIVOTDATA("Montant dépensé",Individuel!$A$3,"Nom","Moné")</f>
        <v>14781576</v>
      </c>
      <c r="F6" s="133"/>
      <c r="G6" s="134"/>
      <c r="H6" s="135"/>
      <c r="I6" s="134">
        <v>750000</v>
      </c>
      <c r="J6" s="136">
        <f t="shared" si="0"/>
        <v>0</v>
      </c>
    </row>
    <row r="7" spans="1:10" x14ac:dyDescent="0.25">
      <c r="A7" s="129" t="s">
        <v>1137</v>
      </c>
      <c r="B7" s="130" t="s">
        <v>406</v>
      </c>
      <c r="C7" s="131">
        <v>0</v>
      </c>
      <c r="D7" s="130">
        <f>+GETPIVOTDATA("SORTIES",'Montant reçu individuel'!$A$3,"Nom","Saïdou")</f>
        <v>13670000</v>
      </c>
      <c r="E7" s="133">
        <f>+GETPIVOTDATA("Montant dépensé",Individuel!$A$3,"Nom","Saïdou")</f>
        <v>13719000</v>
      </c>
      <c r="F7" s="133"/>
      <c r="G7" s="134"/>
      <c r="H7" s="135"/>
      <c r="I7" s="134"/>
      <c r="J7" s="136">
        <f t="shared" si="0"/>
        <v>-49000</v>
      </c>
    </row>
    <row r="8" spans="1:10" x14ac:dyDescent="0.25">
      <c r="A8" s="129" t="s">
        <v>19</v>
      </c>
      <c r="B8" s="130" t="s">
        <v>406</v>
      </c>
      <c r="C8" s="131">
        <v>0</v>
      </c>
      <c r="D8" s="130">
        <f>+GETPIVOTDATA("SORTIES",'Montant reçu individuel'!$A$3,"Nom","Charlotte")</f>
        <v>7539928</v>
      </c>
      <c r="E8" s="133">
        <f>+GETPIVOTDATA("Montant dépensé",Individuel!$A$3,"Nom","Charlotte")</f>
        <v>7539928</v>
      </c>
      <c r="F8" s="133"/>
      <c r="G8" s="134"/>
      <c r="H8" s="135"/>
      <c r="I8" s="134"/>
      <c r="J8" s="136">
        <f t="shared" si="0"/>
        <v>0</v>
      </c>
    </row>
    <row r="9" spans="1:10" x14ac:dyDescent="0.25">
      <c r="A9" s="129" t="s">
        <v>17</v>
      </c>
      <c r="B9" s="130" t="s">
        <v>402</v>
      </c>
      <c r="C9" s="131">
        <v>856000</v>
      </c>
      <c r="D9" s="130">
        <f>+GETPIVOTDATA("SORTIES",'Montant reçu individuel'!$A$3,"Nom","Sessou")</f>
        <v>3240000</v>
      </c>
      <c r="E9" s="133">
        <f>+GETPIVOTDATA("Montant dépensé",Individuel!$A$3,"Nom","Sessou")</f>
        <v>3461000</v>
      </c>
      <c r="F9" s="133"/>
      <c r="G9" s="134"/>
      <c r="H9" s="135"/>
      <c r="I9" s="134">
        <v>463000</v>
      </c>
      <c r="J9" s="136">
        <f t="shared" si="0"/>
        <v>172000</v>
      </c>
    </row>
    <row r="10" spans="1:10" x14ac:dyDescent="0.25">
      <c r="A10" s="129" t="s">
        <v>18</v>
      </c>
      <c r="B10" s="130" t="s">
        <v>763</v>
      </c>
      <c r="C10" s="131">
        <v>63500</v>
      </c>
      <c r="D10" s="130">
        <f>+GETPIVOTDATA("SORTIES",'Montant reçu individuel'!$A$3,"Nom","Tamba")</f>
        <v>3284500</v>
      </c>
      <c r="E10" s="133">
        <f>+GETPIVOTDATA("Montant dépensé",Individuel!$A$3,"Nom","Tamba")</f>
        <v>3323000</v>
      </c>
      <c r="F10" s="133"/>
      <c r="G10" s="134"/>
      <c r="H10" s="135"/>
      <c r="I10" s="134"/>
      <c r="J10" s="136">
        <f t="shared" si="0"/>
        <v>25000</v>
      </c>
    </row>
    <row r="11" spans="1:10" x14ac:dyDescent="0.25">
      <c r="A11" s="129" t="s">
        <v>679</v>
      </c>
      <c r="B11" s="130" t="s">
        <v>402</v>
      </c>
      <c r="C11" s="131">
        <v>70000</v>
      </c>
      <c r="D11" s="130">
        <f>+GETPIVOTDATA("SORTIES",'Montant reçu individuel'!$A$3,"Nom","Chérif")</f>
        <v>3465500</v>
      </c>
      <c r="E11" s="133">
        <f>+GETPIVOTDATA("Montant dépensé",Individuel!$A$3,"Nom","Chérif")</f>
        <v>2724000</v>
      </c>
      <c r="F11" s="133"/>
      <c r="G11" s="134"/>
      <c r="H11" s="135"/>
      <c r="I11" s="134"/>
      <c r="J11" s="136">
        <f t="shared" si="0"/>
        <v>811500</v>
      </c>
    </row>
    <row r="12" spans="1:10" x14ac:dyDescent="0.25">
      <c r="A12" s="129" t="s">
        <v>8</v>
      </c>
      <c r="B12" s="130" t="s">
        <v>473</v>
      </c>
      <c r="C12" s="131">
        <v>1203000</v>
      </c>
      <c r="D12" s="130">
        <f>+GETPIVOTDATA("SORTIES",'Montant reçu individuel'!$A$3,"Nom","E20")</f>
        <v>6403000</v>
      </c>
      <c r="E12" s="133">
        <f>+GETPIVOTDATA("Montant dépensé",Individuel!$A$3,"Nom","E20")</f>
        <v>7313000</v>
      </c>
      <c r="F12" s="133"/>
      <c r="G12" s="134"/>
      <c r="H12" s="135"/>
      <c r="I12" s="134">
        <v>266000</v>
      </c>
      <c r="J12" s="136">
        <f t="shared" si="0"/>
        <v>27000</v>
      </c>
    </row>
    <row r="13" spans="1:10" x14ac:dyDescent="0.25">
      <c r="A13" s="129" t="s">
        <v>9</v>
      </c>
      <c r="B13" s="130" t="s">
        <v>473</v>
      </c>
      <c r="C13" s="131">
        <v>1778500</v>
      </c>
      <c r="D13" s="130">
        <f>+GETPIVOTDATA("SORTIES",'Montant reçu individuel'!$A$3,"Nom","E39")</f>
        <v>6756000</v>
      </c>
      <c r="E13" s="133">
        <f>+GETPIVOTDATA("Montant dépensé",Individuel!$A$3,"Nom","E39")</f>
        <v>8534500</v>
      </c>
      <c r="F13" s="133"/>
      <c r="G13" s="134"/>
      <c r="H13" s="135"/>
      <c r="I13" s="134"/>
      <c r="J13" s="136">
        <f t="shared" si="0"/>
        <v>0</v>
      </c>
    </row>
    <row r="14" spans="1:10" x14ac:dyDescent="0.25">
      <c r="A14" s="129" t="s">
        <v>11</v>
      </c>
      <c r="B14" s="130" t="s">
        <v>473</v>
      </c>
      <c r="C14" s="131">
        <v>1218000</v>
      </c>
      <c r="D14" s="130">
        <f>+GETPIVOTDATA("SORTIES",'Montant reçu individuel'!$A$3,"Nom","E40")</f>
        <v>2191000</v>
      </c>
      <c r="E14" s="133">
        <f>+GETPIVOTDATA("Montant dépensé",Individuel!$A$3,"Nom","E40")</f>
        <v>3007000</v>
      </c>
      <c r="F14" s="133"/>
      <c r="G14" s="134"/>
      <c r="H14" s="135"/>
      <c r="I14" s="134">
        <v>15000</v>
      </c>
      <c r="J14" s="136">
        <f t="shared" si="0"/>
        <v>387000</v>
      </c>
    </row>
    <row r="15" spans="1:10" x14ac:dyDescent="0.25">
      <c r="A15" s="129" t="s">
        <v>689</v>
      </c>
      <c r="B15" s="130" t="s">
        <v>402</v>
      </c>
      <c r="C15" s="131">
        <v>0</v>
      </c>
      <c r="D15" s="132">
        <f>+GETPIVOTDATA("SORTIES",'Montant reçu individuel'!$A$3,"Nom","Odette")</f>
        <v>750000</v>
      </c>
      <c r="E15" s="133">
        <f>+GETPIVOTDATA("Montant dépensé",Individuel!$A$3,"Nom","Odette")</f>
        <v>737000</v>
      </c>
      <c r="F15" s="133"/>
      <c r="G15" s="134"/>
      <c r="H15" s="135"/>
      <c r="I15" s="134"/>
      <c r="J15" s="136">
        <f t="shared" ref="J15" si="1">+C15+D15-E15-I15</f>
        <v>13000</v>
      </c>
    </row>
    <row r="16" spans="1:10" x14ac:dyDescent="0.25">
      <c r="A16" s="137" t="s">
        <v>1138</v>
      </c>
      <c r="B16" s="138"/>
      <c r="C16" s="139">
        <f>SUM(C2:C15)</f>
        <v>6508000</v>
      </c>
      <c r="D16" s="140">
        <f>SUM(D2:D15)</f>
        <v>86105804</v>
      </c>
      <c r="E16" s="140">
        <f>SUM(E2:E15)</f>
        <v>89011804</v>
      </c>
      <c r="F16" s="140"/>
      <c r="G16" s="139">
        <f>SUM(G3:G12)</f>
        <v>0</v>
      </c>
      <c r="H16" s="139">
        <f>SUM(H3:H12)</f>
        <v>0</v>
      </c>
      <c r="I16" s="139">
        <f>SUM(I2:I15)</f>
        <v>2200000</v>
      </c>
      <c r="J16" s="141">
        <f>SUM(J2:J15)</f>
        <v>1402000</v>
      </c>
    </row>
    <row r="17" spans="1:10" x14ac:dyDescent="0.25">
      <c r="A17" s="142" t="s">
        <v>1139</v>
      </c>
      <c r="B17" s="143" t="s">
        <v>1140</v>
      </c>
      <c r="C17" s="144">
        <v>52219036</v>
      </c>
      <c r="D17" s="145"/>
      <c r="E17" s="144">
        <f>+GETPIVOTDATA("Montant dépensé",Individuel!$A$3,"Nom","BPMG GNF")</f>
        <v>47064150</v>
      </c>
      <c r="F17" s="144">
        <v>131660000</v>
      </c>
      <c r="G17" s="144">
        <f>8000000+6000000+10000000+10000000+10000000+10000000+10000000+7500000</f>
        <v>71500000</v>
      </c>
      <c r="H17" s="146"/>
      <c r="I17" s="144">
        <v>0</v>
      </c>
      <c r="J17" s="147">
        <f>+C17+D17-E17+F17-G17+H17</f>
        <v>65314886</v>
      </c>
    </row>
    <row r="18" spans="1:10" x14ac:dyDescent="0.25">
      <c r="A18" s="148" t="s">
        <v>1141</v>
      </c>
      <c r="B18" s="149" t="s">
        <v>1142</v>
      </c>
      <c r="C18" s="150">
        <v>-25420808.800000001</v>
      </c>
      <c r="D18" s="151">
        <f>14812.7*9080</f>
        <v>134499316</v>
      </c>
      <c r="E18" s="152">
        <f>+GETPIVOTDATA("Montant dépensé",Individuel!$A$3,"Nom","BPMG USD")</f>
        <v>1898718.7999999998</v>
      </c>
      <c r="F18" s="152">
        <v>-131660000</v>
      </c>
      <c r="G18" s="153"/>
      <c r="H18" s="151"/>
      <c r="I18" s="152"/>
      <c r="J18" s="154">
        <f>+C18+D18-E18+F18-G18+H18</f>
        <v>-24480211.599999994</v>
      </c>
    </row>
    <row r="19" spans="1:10" x14ac:dyDescent="0.25">
      <c r="A19" s="155"/>
      <c r="B19" s="156">
        <v>0</v>
      </c>
      <c r="C19" s="156"/>
      <c r="D19" s="156"/>
      <c r="E19" s="156"/>
      <c r="F19" s="156"/>
      <c r="G19" s="157"/>
      <c r="H19" s="156"/>
      <c r="I19" s="156"/>
      <c r="J19" s="154">
        <f>+C19+D19-E19+G19</f>
        <v>0</v>
      </c>
    </row>
    <row r="20" spans="1:10" ht="15.75" thickBot="1" x14ac:dyDescent="0.3">
      <c r="A20" s="158" t="s">
        <v>1143</v>
      </c>
      <c r="B20" s="158"/>
      <c r="C20" s="159">
        <f>SUM(C17:C19)</f>
        <v>26798227.199999999</v>
      </c>
      <c r="D20" s="159">
        <f>SUM(D17:D19)</f>
        <v>134499316</v>
      </c>
      <c r="E20" s="159">
        <f>SUM(E17:E18)</f>
        <v>48962868.799999997</v>
      </c>
      <c r="F20" s="159">
        <f t="shared" ref="F20:J20" si="2">SUM(F17:F19)</f>
        <v>0</v>
      </c>
      <c r="G20" s="159">
        <f t="shared" si="2"/>
        <v>71500000</v>
      </c>
      <c r="H20" s="160">
        <f t="shared" si="2"/>
        <v>0</v>
      </c>
      <c r="I20" s="161">
        <f t="shared" si="2"/>
        <v>0</v>
      </c>
      <c r="J20" s="162">
        <f t="shared" si="2"/>
        <v>40834674.400000006</v>
      </c>
    </row>
    <row r="21" spans="1:10" ht="15.75" thickBot="1" x14ac:dyDescent="0.3">
      <c r="A21" s="163" t="s">
        <v>1144</v>
      </c>
      <c r="B21" s="164"/>
      <c r="C21" s="165">
        <f>+C16+C20</f>
        <v>33306227.199999999</v>
      </c>
      <c r="D21" s="165">
        <f>+D16+D20</f>
        <v>220605120</v>
      </c>
      <c r="E21" s="165">
        <f>+E16+E20</f>
        <v>137974672.80000001</v>
      </c>
      <c r="F21" s="165"/>
      <c r="G21" s="165">
        <f>+G16+G20</f>
        <v>71500000</v>
      </c>
      <c r="H21" s="165">
        <f>+H16+H20</f>
        <v>0</v>
      </c>
      <c r="I21" s="165">
        <f>+I16+I20</f>
        <v>2200000</v>
      </c>
      <c r="J21" s="166">
        <f>+J16+J20</f>
        <v>42236674.400000006</v>
      </c>
    </row>
    <row r="22" spans="1:10" x14ac:dyDescent="0.25">
      <c r="A22" s="167"/>
      <c r="B22" s="167"/>
      <c r="C22" s="167"/>
      <c r="D22" s="167"/>
      <c r="E22" s="168"/>
      <c r="F22" s="167"/>
      <c r="G22" s="167"/>
      <c r="H22" s="167"/>
      <c r="I22" s="167"/>
      <c r="J22" s="167"/>
    </row>
    <row r="23" spans="1:10" x14ac:dyDescent="0.25">
      <c r="A23" s="169" t="s">
        <v>1145</v>
      </c>
      <c r="B23" s="170"/>
      <c r="C23" s="171">
        <v>23412326</v>
      </c>
      <c r="D23" s="170">
        <v>73700000</v>
      </c>
      <c r="E23" s="170">
        <v>86105804</v>
      </c>
      <c r="F23" s="170"/>
      <c r="G23" s="170"/>
      <c r="H23" s="170"/>
      <c r="I23" s="170">
        <f>C23+D23-E23</f>
        <v>11006522</v>
      </c>
      <c r="J23" s="167"/>
    </row>
    <row r="24" spans="1:10" x14ac:dyDescent="0.25">
      <c r="A24" s="172"/>
      <c r="B24" s="172"/>
      <c r="C24" s="172"/>
      <c r="D24" s="172"/>
      <c r="E24" s="172"/>
      <c r="F24" s="172"/>
      <c r="G24" s="172"/>
      <c r="H24" s="172"/>
      <c r="I24" s="172"/>
      <c r="J24" s="167"/>
    </row>
    <row r="25" spans="1:10" x14ac:dyDescent="0.25">
      <c r="A25" s="173" t="s">
        <v>1147</v>
      </c>
      <c r="B25" s="174"/>
      <c r="C25" s="172"/>
      <c r="D25" s="173" t="s">
        <v>1146</v>
      </c>
      <c r="E25" s="174"/>
      <c r="F25" s="175"/>
      <c r="G25" s="172"/>
      <c r="H25" s="173" t="s">
        <v>1161</v>
      </c>
      <c r="I25" s="174"/>
      <c r="J25" s="176"/>
    </row>
    <row r="26" spans="1:10" x14ac:dyDescent="0.25">
      <c r="A26" s="177" t="s">
        <v>1148</v>
      </c>
      <c r="B26" s="178">
        <f>+C23</f>
        <v>23412326</v>
      </c>
      <c r="C26" s="172"/>
      <c r="D26" s="177" t="s">
        <v>1149</v>
      </c>
      <c r="E26" s="179">
        <f>+D18</f>
        <v>134499316</v>
      </c>
      <c r="F26" s="175"/>
      <c r="G26" s="172"/>
      <c r="H26" s="177" t="s">
        <v>1148</v>
      </c>
      <c r="I26" s="179">
        <f>+I23</f>
        <v>11006522</v>
      </c>
      <c r="J26" s="167"/>
    </row>
    <row r="27" spans="1:10" x14ac:dyDescent="0.25">
      <c r="A27" s="177" t="s">
        <v>1150</v>
      </c>
      <c r="B27" s="179">
        <f>+C20</f>
        <v>26798227.199999999</v>
      </c>
      <c r="C27" s="172"/>
      <c r="D27" s="177" t="s">
        <v>1151</v>
      </c>
      <c r="E27" s="179">
        <f>+E21</f>
        <v>137974672.80000001</v>
      </c>
      <c r="F27" s="175"/>
      <c r="G27" s="172"/>
      <c r="H27" s="177" t="s">
        <v>1150</v>
      </c>
      <c r="I27" s="179">
        <f>+J20</f>
        <v>40834674.400000006</v>
      </c>
      <c r="J27" s="167"/>
    </row>
    <row r="28" spans="1:10" x14ac:dyDescent="0.25">
      <c r="A28" s="177" t="s">
        <v>1152</v>
      </c>
      <c r="B28" s="179">
        <f>+C16</f>
        <v>6508000</v>
      </c>
      <c r="C28" s="172"/>
      <c r="D28" s="177"/>
      <c r="E28" s="179">
        <f>-D17</f>
        <v>0</v>
      </c>
      <c r="F28" s="175"/>
      <c r="G28" s="172"/>
      <c r="H28" s="177" t="s">
        <v>1153</v>
      </c>
      <c r="I28" s="179">
        <f>+J16</f>
        <v>1402000</v>
      </c>
      <c r="J28" s="167"/>
    </row>
    <row r="29" spans="1:10" x14ac:dyDescent="0.25">
      <c r="A29" s="180" t="s">
        <v>1154</v>
      </c>
      <c r="B29" s="181">
        <f>SUM(B26:B28)</f>
        <v>56718553.200000003</v>
      </c>
      <c r="C29" s="172"/>
      <c r="D29" s="180"/>
      <c r="E29" s="181">
        <f>+E26-E27-E28</f>
        <v>-3475356.8000000119</v>
      </c>
      <c r="F29" s="175"/>
      <c r="G29" s="172"/>
      <c r="H29" s="180" t="s">
        <v>1154</v>
      </c>
      <c r="I29" s="181">
        <f>SUM(I26:I28)</f>
        <v>53243196.400000006</v>
      </c>
      <c r="J29" s="167"/>
    </row>
    <row r="30" spans="1:10" x14ac:dyDescent="0.25">
      <c r="A30" s="172"/>
      <c r="B30" s="172"/>
      <c r="C30" s="172"/>
      <c r="D30" s="172"/>
      <c r="E30" s="172"/>
      <c r="F30" s="172"/>
      <c r="G30" s="172"/>
      <c r="H30" s="172"/>
      <c r="I30" s="172"/>
      <c r="J30" s="167"/>
    </row>
    <row r="31" spans="1:10" x14ac:dyDescent="0.25">
      <c r="A31" s="172" t="s">
        <v>1155</v>
      </c>
      <c r="B31" s="172">
        <f>+B29+E29</f>
        <v>53243196.399999991</v>
      </c>
      <c r="C31" s="172"/>
      <c r="D31" s="172"/>
      <c r="E31" s="172"/>
      <c r="F31" s="172"/>
      <c r="G31" s="172"/>
      <c r="H31" s="172"/>
      <c r="I31" s="172"/>
      <c r="J31" s="182"/>
    </row>
    <row r="32" spans="1:10" x14ac:dyDescent="0.25">
      <c r="A32" s="172" t="s">
        <v>1156</v>
      </c>
      <c r="B32" s="172">
        <f>+I29</f>
        <v>53243196.400000006</v>
      </c>
    </row>
    <row r="33" spans="1:4" x14ac:dyDescent="0.25">
      <c r="A33" s="183" t="s">
        <v>1157</v>
      </c>
      <c r="B33" s="183">
        <f>+B31-B32</f>
        <v>0</v>
      </c>
      <c r="C33" s="184"/>
      <c r="D33" s="18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4" workbookViewId="0">
      <selection activeCell="E24" sqref="E24"/>
    </sheetView>
  </sheetViews>
  <sheetFormatPr baseColWidth="10" defaultRowHeight="15" x14ac:dyDescent="0.25"/>
  <cols>
    <col min="1" max="1" width="6.42578125" customWidth="1"/>
    <col min="3" max="3" width="63.42578125" customWidth="1"/>
    <col min="6" max="6" width="15.85546875" customWidth="1"/>
  </cols>
  <sheetData>
    <row r="1" spans="1:6" x14ac:dyDescent="0.25">
      <c r="A1" s="1" t="s">
        <v>0</v>
      </c>
      <c r="B1" s="2"/>
      <c r="D1" s="1"/>
      <c r="E1" s="2"/>
    </row>
    <row r="2" spans="1:6" x14ac:dyDescent="0.25">
      <c r="A2" s="2"/>
      <c r="B2" s="2"/>
      <c r="D2" s="2"/>
      <c r="E2" s="2"/>
    </row>
    <row r="3" spans="1:6" x14ac:dyDescent="0.25">
      <c r="A3" s="1" t="s">
        <v>439</v>
      </c>
      <c r="B3" s="2"/>
      <c r="D3" s="1"/>
      <c r="E3" s="2"/>
    </row>
    <row r="4" spans="1:6" x14ac:dyDescent="0.25">
      <c r="B4" s="2"/>
      <c r="C4" s="2"/>
      <c r="D4" s="3"/>
      <c r="E4" s="3"/>
    </row>
    <row r="5" spans="1:6" x14ac:dyDescent="0.25">
      <c r="A5" s="39"/>
      <c r="B5" s="39"/>
      <c r="C5" s="39"/>
      <c r="D5" s="40"/>
      <c r="E5" s="41"/>
      <c r="F5" s="65"/>
    </row>
    <row r="6" spans="1:6" x14ac:dyDescent="0.25">
      <c r="A6" s="42" t="s">
        <v>2</v>
      </c>
      <c r="B6" s="42" t="s">
        <v>3</v>
      </c>
      <c r="C6" s="42" t="s">
        <v>5</v>
      </c>
      <c r="D6" s="43" t="s">
        <v>6</v>
      </c>
      <c r="E6" s="44" t="s">
        <v>7</v>
      </c>
      <c r="F6" s="66" t="s">
        <v>362</v>
      </c>
    </row>
    <row r="7" spans="1:6" x14ac:dyDescent="0.25">
      <c r="A7" s="45"/>
      <c r="B7" s="46"/>
      <c r="C7" s="46"/>
      <c r="D7" s="47"/>
      <c r="E7" s="48"/>
      <c r="F7" s="67"/>
    </row>
    <row r="8" spans="1:6" x14ac:dyDescent="0.25">
      <c r="A8" s="54"/>
      <c r="B8" s="57"/>
      <c r="C8" s="58" t="s">
        <v>361</v>
      </c>
      <c r="D8" s="49">
        <v>52219036</v>
      </c>
      <c r="E8" s="68"/>
      <c r="F8" s="54"/>
    </row>
    <row r="9" spans="1:6" x14ac:dyDescent="0.25">
      <c r="A9" s="54">
        <v>116</v>
      </c>
      <c r="B9" s="59">
        <v>43347</v>
      </c>
      <c r="C9" s="51" t="s">
        <v>364</v>
      </c>
      <c r="D9" s="50"/>
      <c r="E9" s="69">
        <v>8000000</v>
      </c>
      <c r="F9" s="18" t="s">
        <v>363</v>
      </c>
    </row>
    <row r="10" spans="1:6" x14ac:dyDescent="0.25">
      <c r="A10" s="54">
        <v>117</v>
      </c>
      <c r="B10" s="59">
        <v>43353</v>
      </c>
      <c r="C10" s="51" t="s">
        <v>365</v>
      </c>
      <c r="D10" s="52"/>
      <c r="E10" s="69">
        <v>6000000</v>
      </c>
      <c r="F10" s="18" t="s">
        <v>366</v>
      </c>
    </row>
    <row r="11" spans="1:6" x14ac:dyDescent="0.25">
      <c r="A11" s="54">
        <v>118</v>
      </c>
      <c r="B11" s="59">
        <v>43353</v>
      </c>
      <c r="C11" s="51" t="s">
        <v>1014</v>
      </c>
      <c r="D11" s="70"/>
      <c r="E11" s="69">
        <v>4313000</v>
      </c>
      <c r="F11" s="18" t="s">
        <v>367</v>
      </c>
    </row>
    <row r="12" spans="1:6" x14ac:dyDescent="0.25">
      <c r="A12" s="54">
        <v>119</v>
      </c>
      <c r="B12" s="59">
        <v>43355</v>
      </c>
      <c r="C12" s="60" t="s">
        <v>1008</v>
      </c>
      <c r="D12" s="49"/>
      <c r="E12" s="71">
        <v>5650</v>
      </c>
      <c r="F12" s="18" t="s">
        <v>368</v>
      </c>
    </row>
    <row r="13" spans="1:6" x14ac:dyDescent="0.25">
      <c r="A13" s="54">
        <v>120</v>
      </c>
      <c r="B13" s="59">
        <v>43356</v>
      </c>
      <c r="C13" s="51" t="s">
        <v>387</v>
      </c>
      <c r="D13" s="49"/>
      <c r="E13" s="71">
        <v>462500</v>
      </c>
      <c r="F13" s="18" t="s">
        <v>369</v>
      </c>
    </row>
    <row r="14" spans="1:6" x14ac:dyDescent="0.25">
      <c r="A14" s="54">
        <v>121</v>
      </c>
      <c r="B14" s="59">
        <v>43356</v>
      </c>
      <c r="C14" s="51" t="s">
        <v>388</v>
      </c>
      <c r="D14" s="49"/>
      <c r="E14" s="71">
        <v>56500</v>
      </c>
      <c r="F14" s="18" t="s">
        <v>370</v>
      </c>
    </row>
    <row r="15" spans="1:6" x14ac:dyDescent="0.25">
      <c r="A15" s="54">
        <v>122</v>
      </c>
      <c r="B15" s="59">
        <v>43357</v>
      </c>
      <c r="C15" s="51" t="s">
        <v>1015</v>
      </c>
      <c r="D15" s="49"/>
      <c r="E15" s="71">
        <v>462500</v>
      </c>
      <c r="F15" s="18" t="s">
        <v>371</v>
      </c>
    </row>
    <row r="16" spans="1:6" x14ac:dyDescent="0.25">
      <c r="A16" s="54">
        <v>123</v>
      </c>
      <c r="B16" s="59">
        <v>43357</v>
      </c>
      <c r="C16" s="51" t="s">
        <v>1013</v>
      </c>
      <c r="D16" s="49"/>
      <c r="E16" s="71">
        <v>56500</v>
      </c>
      <c r="F16" s="18" t="s">
        <v>372</v>
      </c>
    </row>
    <row r="17" spans="1:6" x14ac:dyDescent="0.25">
      <c r="A17" s="54">
        <v>124</v>
      </c>
      <c r="B17" s="59">
        <v>43361</v>
      </c>
      <c r="C17" s="51" t="s">
        <v>389</v>
      </c>
      <c r="D17" s="49"/>
      <c r="E17" s="71">
        <v>10000000</v>
      </c>
      <c r="F17" s="18" t="s">
        <v>373</v>
      </c>
    </row>
    <row r="18" spans="1:6" x14ac:dyDescent="0.25">
      <c r="A18" s="54">
        <v>125</v>
      </c>
      <c r="B18" s="59">
        <v>43361</v>
      </c>
      <c r="C18" s="51" t="s">
        <v>1017</v>
      </c>
      <c r="D18" s="49">
        <v>131660000</v>
      </c>
      <c r="E18" s="71"/>
      <c r="F18" s="18" t="s">
        <v>374</v>
      </c>
    </row>
    <row r="19" spans="1:6" x14ac:dyDescent="0.25">
      <c r="A19" s="54">
        <v>126</v>
      </c>
      <c r="B19" s="59">
        <v>43363</v>
      </c>
      <c r="C19" s="51" t="s">
        <v>437</v>
      </c>
      <c r="D19" s="49"/>
      <c r="E19" s="71">
        <v>10000000</v>
      </c>
      <c r="F19" s="18" t="s">
        <v>375</v>
      </c>
    </row>
    <row r="20" spans="1:6" x14ac:dyDescent="0.25">
      <c r="A20" s="54">
        <v>127</v>
      </c>
      <c r="B20" s="59">
        <v>43365</v>
      </c>
      <c r="C20" s="51" t="s">
        <v>632</v>
      </c>
      <c r="D20" s="49"/>
      <c r="E20" s="71">
        <v>10000000</v>
      </c>
      <c r="F20" s="18" t="s">
        <v>376</v>
      </c>
    </row>
    <row r="21" spans="1:6" x14ac:dyDescent="0.25">
      <c r="A21" s="54">
        <v>128</v>
      </c>
      <c r="B21" s="59">
        <v>43367</v>
      </c>
      <c r="C21" s="61" t="s">
        <v>1016</v>
      </c>
      <c r="D21" s="49"/>
      <c r="E21" s="71">
        <v>7000000</v>
      </c>
      <c r="F21" s="18" t="s">
        <v>377</v>
      </c>
    </row>
    <row r="22" spans="1:6" x14ac:dyDescent="0.25">
      <c r="A22" s="54">
        <v>129</v>
      </c>
      <c r="B22" s="59">
        <v>43367</v>
      </c>
      <c r="C22" s="51" t="s">
        <v>669</v>
      </c>
      <c r="D22" s="49"/>
      <c r="E22" s="71">
        <v>10000000</v>
      </c>
      <c r="F22" s="18" t="s">
        <v>378</v>
      </c>
    </row>
    <row r="23" spans="1:6" x14ac:dyDescent="0.25">
      <c r="A23" s="54">
        <v>130</v>
      </c>
      <c r="B23" s="59">
        <v>43368</v>
      </c>
      <c r="C23" s="60" t="s">
        <v>670</v>
      </c>
      <c r="D23" s="49"/>
      <c r="E23" s="71">
        <v>8762500</v>
      </c>
      <c r="F23" s="18" t="s">
        <v>379</v>
      </c>
    </row>
    <row r="24" spans="1:6" x14ac:dyDescent="0.25">
      <c r="A24" s="54">
        <v>131</v>
      </c>
      <c r="B24" s="59">
        <v>43368</v>
      </c>
      <c r="C24" s="60" t="s">
        <v>671</v>
      </c>
      <c r="D24" s="49"/>
      <c r="E24" s="71">
        <v>16081250</v>
      </c>
      <c r="F24" s="18" t="s">
        <v>380</v>
      </c>
    </row>
    <row r="25" spans="1:6" x14ac:dyDescent="0.25">
      <c r="A25" s="54">
        <v>132</v>
      </c>
      <c r="B25" s="59">
        <v>43368</v>
      </c>
      <c r="C25" s="60" t="s">
        <v>700</v>
      </c>
      <c r="D25" s="49"/>
      <c r="E25" s="71">
        <v>3020000</v>
      </c>
      <c r="F25" s="18" t="s">
        <v>381</v>
      </c>
    </row>
    <row r="26" spans="1:6" x14ac:dyDescent="0.25">
      <c r="A26" s="54">
        <v>133</v>
      </c>
      <c r="B26" s="59">
        <v>43370</v>
      </c>
      <c r="C26" s="60" t="s">
        <v>701</v>
      </c>
      <c r="D26" s="49"/>
      <c r="E26" s="71">
        <v>10000000</v>
      </c>
      <c r="F26" s="18" t="s">
        <v>382</v>
      </c>
    </row>
    <row r="27" spans="1:6" x14ac:dyDescent="0.25">
      <c r="A27" s="54">
        <v>134</v>
      </c>
      <c r="B27" s="59">
        <v>43370</v>
      </c>
      <c r="C27" s="60" t="s">
        <v>1012</v>
      </c>
      <c r="D27" s="70"/>
      <c r="E27" s="69">
        <v>2500000</v>
      </c>
      <c r="F27" s="18" t="s">
        <v>383</v>
      </c>
    </row>
    <row r="28" spans="1:6" x14ac:dyDescent="0.25">
      <c r="A28" s="54">
        <v>135</v>
      </c>
      <c r="B28" s="59">
        <v>43370</v>
      </c>
      <c r="C28" s="60" t="s">
        <v>702</v>
      </c>
      <c r="D28" s="70"/>
      <c r="E28" s="69">
        <v>4313750</v>
      </c>
      <c r="F28" s="18" t="s">
        <v>1009</v>
      </c>
    </row>
    <row r="29" spans="1:6" x14ac:dyDescent="0.25">
      <c r="A29" s="54">
        <v>136</v>
      </c>
      <c r="B29" s="59">
        <v>43371</v>
      </c>
      <c r="C29" s="60" t="s">
        <v>856</v>
      </c>
      <c r="D29" s="49"/>
      <c r="E29" s="71">
        <v>7500000</v>
      </c>
      <c r="F29" s="18" t="s">
        <v>384</v>
      </c>
    </row>
    <row r="30" spans="1:6" x14ac:dyDescent="0.25">
      <c r="A30" s="54">
        <v>137</v>
      </c>
      <c r="B30" s="59">
        <v>43373</v>
      </c>
      <c r="C30" s="60" t="s">
        <v>1010</v>
      </c>
      <c r="D30" s="49"/>
      <c r="E30" s="71">
        <v>4576</v>
      </c>
      <c r="F30" s="18" t="s">
        <v>385</v>
      </c>
    </row>
    <row r="31" spans="1:6" x14ac:dyDescent="0.25">
      <c r="A31" s="54">
        <v>138</v>
      </c>
      <c r="B31" s="59">
        <v>43373</v>
      </c>
      <c r="C31" s="60" t="s">
        <v>1011</v>
      </c>
      <c r="D31" s="49"/>
      <c r="E31" s="71">
        <v>25424</v>
      </c>
      <c r="F31" s="18" t="s">
        <v>386</v>
      </c>
    </row>
    <row r="32" spans="1:6" x14ac:dyDescent="0.25">
      <c r="A32" s="54"/>
      <c r="B32" s="59"/>
      <c r="C32" s="62" t="s">
        <v>22</v>
      </c>
      <c r="D32" s="33">
        <f>SUM(D8:D31)</f>
        <v>183879036</v>
      </c>
      <c r="E32" s="33">
        <f>SUM(E8:E31)</f>
        <v>118564150</v>
      </c>
      <c r="F32" s="55"/>
    </row>
    <row r="33" spans="1:6" x14ac:dyDescent="0.25">
      <c r="A33" s="54"/>
      <c r="B33" s="59"/>
      <c r="C33" s="64" t="s">
        <v>390</v>
      </c>
      <c r="D33" s="37">
        <f>D32-E32</f>
        <v>65314886</v>
      </c>
      <c r="E33" s="53"/>
      <c r="F33" s="55"/>
    </row>
    <row r="34" spans="1:6" x14ac:dyDescent="0.25">
      <c r="A34" s="56"/>
      <c r="B34" s="63"/>
      <c r="C34" s="56"/>
      <c r="D34" s="56"/>
      <c r="E34" s="56"/>
    </row>
    <row r="35" spans="1:6" x14ac:dyDescent="0.25">
      <c r="B35" s="5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C10" sqref="C10"/>
    </sheetView>
  </sheetViews>
  <sheetFormatPr baseColWidth="10" defaultRowHeight="15" x14ac:dyDescent="0.25"/>
  <cols>
    <col min="1" max="1" width="5.5703125" customWidth="1"/>
    <col min="3" max="3" width="58.42578125" customWidth="1"/>
    <col min="4" max="4" width="13" customWidth="1"/>
    <col min="5" max="5" width="13.140625" customWidth="1"/>
  </cols>
  <sheetData>
    <row r="1" spans="1:5" x14ac:dyDescent="0.25">
      <c r="A1" s="1" t="s">
        <v>0</v>
      </c>
      <c r="B1" s="2"/>
      <c r="C1" s="2"/>
      <c r="D1" s="3"/>
      <c r="E1" s="3"/>
    </row>
    <row r="2" spans="1:5" x14ac:dyDescent="0.25">
      <c r="A2" s="2"/>
      <c r="B2" s="2"/>
      <c r="C2" s="2"/>
      <c r="D2" s="3"/>
      <c r="E2" s="3"/>
    </row>
    <row r="3" spans="1:5" x14ac:dyDescent="0.25">
      <c r="A3" s="81" t="s">
        <v>442</v>
      </c>
      <c r="B3" s="2"/>
      <c r="C3" s="2"/>
      <c r="D3" s="2"/>
      <c r="E3" s="3"/>
    </row>
    <row r="4" spans="1:5" x14ac:dyDescent="0.25">
      <c r="A4" s="2"/>
      <c r="B4" s="2"/>
      <c r="C4" s="2"/>
      <c r="D4" s="3"/>
      <c r="E4" s="3"/>
    </row>
    <row r="5" spans="1:5" x14ac:dyDescent="0.25">
      <c r="A5" s="42" t="s">
        <v>2</v>
      </c>
      <c r="B5" s="42" t="s">
        <v>3</v>
      </c>
      <c r="C5" s="42" t="s">
        <v>5</v>
      </c>
      <c r="D5" s="43" t="s">
        <v>6</v>
      </c>
      <c r="E5" s="43" t="s">
        <v>7</v>
      </c>
    </row>
    <row r="6" spans="1:5" x14ac:dyDescent="0.25">
      <c r="A6" s="45"/>
      <c r="B6" s="46"/>
      <c r="C6" s="46"/>
      <c r="D6" s="47"/>
      <c r="E6" s="82"/>
    </row>
    <row r="7" spans="1:5" x14ac:dyDescent="0.25">
      <c r="A7" s="83"/>
      <c r="B7" s="84"/>
      <c r="C7" s="107" t="s">
        <v>443</v>
      </c>
      <c r="D7" s="85">
        <v>-164.37</v>
      </c>
      <c r="E7" s="86"/>
    </row>
    <row r="8" spans="1:5" x14ac:dyDescent="0.25">
      <c r="A8" s="63">
        <v>1</v>
      </c>
      <c r="B8" s="59">
        <v>43355</v>
      </c>
      <c r="C8" s="60" t="s">
        <v>1167</v>
      </c>
      <c r="D8" s="85"/>
      <c r="E8" s="86">
        <v>0.63</v>
      </c>
    </row>
    <row r="9" spans="1:5" x14ac:dyDescent="0.25">
      <c r="A9" s="63">
        <v>2</v>
      </c>
      <c r="B9" s="59">
        <v>43360</v>
      </c>
      <c r="C9" s="60" t="s">
        <v>440</v>
      </c>
      <c r="D9" s="106">
        <v>15000</v>
      </c>
      <c r="E9" s="87"/>
    </row>
    <row r="10" spans="1:5" x14ac:dyDescent="0.25">
      <c r="A10" s="63">
        <v>3</v>
      </c>
      <c r="B10" s="59">
        <v>43360</v>
      </c>
      <c r="C10" s="60" t="s">
        <v>441</v>
      </c>
      <c r="D10" s="88"/>
      <c r="E10" s="88">
        <v>187.3</v>
      </c>
    </row>
    <row r="11" spans="1:5" x14ac:dyDescent="0.25">
      <c r="A11" s="63">
        <v>4</v>
      </c>
      <c r="B11" s="59">
        <v>43361</v>
      </c>
      <c r="C11" s="60" t="s">
        <v>444</v>
      </c>
      <c r="D11" s="106"/>
      <c r="E11" s="86">
        <v>14500</v>
      </c>
    </row>
    <row r="12" spans="1:5" x14ac:dyDescent="0.25">
      <c r="A12" s="63">
        <v>5</v>
      </c>
      <c r="B12" s="59">
        <v>43371</v>
      </c>
      <c r="C12" s="60" t="s">
        <v>1010</v>
      </c>
      <c r="D12" s="106"/>
      <c r="E12" s="86">
        <v>3.05</v>
      </c>
    </row>
    <row r="13" spans="1:5" x14ac:dyDescent="0.25">
      <c r="A13" s="63">
        <v>6</v>
      </c>
      <c r="B13" s="59">
        <v>43371</v>
      </c>
      <c r="C13" s="60" t="s">
        <v>1114</v>
      </c>
      <c r="D13" s="106"/>
      <c r="E13" s="86">
        <v>0.14000000000000001</v>
      </c>
    </row>
    <row r="14" spans="1:5" x14ac:dyDescent="0.25">
      <c r="A14" s="63">
        <v>7</v>
      </c>
      <c r="B14" s="59">
        <v>43371</v>
      </c>
      <c r="C14" s="60" t="s">
        <v>1112</v>
      </c>
      <c r="D14" s="106"/>
      <c r="E14" s="86">
        <v>1.04</v>
      </c>
    </row>
    <row r="15" spans="1:5" x14ac:dyDescent="0.25">
      <c r="A15" s="63">
        <v>8</v>
      </c>
      <c r="B15" s="59">
        <v>43371</v>
      </c>
      <c r="C15" s="60" t="s">
        <v>1113</v>
      </c>
      <c r="D15" s="106"/>
      <c r="E15" s="86">
        <v>16.95</v>
      </c>
    </row>
    <row r="16" spans="1:5" x14ac:dyDescent="0.25">
      <c r="A16" s="185"/>
      <c r="B16" s="59"/>
      <c r="C16" s="62" t="s">
        <v>22</v>
      </c>
      <c r="D16" s="89">
        <f>SUM(D7:D15)</f>
        <v>14835.63</v>
      </c>
      <c r="E16" s="90">
        <f>SUM(E7:E15)</f>
        <v>14709.11</v>
      </c>
    </row>
    <row r="17" spans="1:5" x14ac:dyDescent="0.25">
      <c r="A17" s="186"/>
      <c r="B17" s="186"/>
      <c r="C17" s="187" t="s">
        <v>445</v>
      </c>
      <c r="D17" s="91">
        <f>D16-E16</f>
        <v>126.51999999999862</v>
      </c>
      <c r="E17" s="9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Montant reçu individuel</vt:lpstr>
      <vt:lpstr>Journal Caisse Sept2018</vt:lpstr>
      <vt:lpstr>Individuel</vt:lpstr>
      <vt:lpstr>TABLEAU</vt:lpstr>
      <vt:lpstr>COMPTA SEPT 2018</vt:lpstr>
      <vt:lpstr>RECAP</vt:lpstr>
      <vt:lpstr>Journal banque GNF</vt:lpstr>
      <vt:lpstr>Journal banque USD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WCP-PC</dc:creator>
  <cp:lastModifiedBy>WCP-PC</cp:lastModifiedBy>
  <dcterms:created xsi:type="dcterms:W3CDTF">2018-09-18T12:09:47Z</dcterms:created>
  <dcterms:modified xsi:type="dcterms:W3CDTF">2018-11-09T17:26:07Z</dcterms:modified>
</cp:coreProperties>
</file>