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eur.DESKTOP-SSSBQCI\Desktop\"/>
    </mc:Choice>
  </mc:AlternateContent>
  <bookViews>
    <workbookView xWindow="0" yWindow="0" windowWidth="24000" windowHeight="9045" tabRatio="599" firstSheet="6" activeTab="10"/>
  </bookViews>
  <sheets>
    <sheet name="TCD SEPT 18" sheetId="14" r:id="rId1"/>
    <sheet name="TCD Ind SEPT-18" sheetId="15" r:id="rId2"/>
    <sheet name="Recap SEPT 2018" sheetId="18" r:id="rId3"/>
    <sheet name="DATA SEPT 18" sheetId="1" r:id="rId4"/>
    <sheet name="Journal caisse SEPT 18" sheetId="6" r:id="rId5"/>
    <sheet name="Arrêté de caisse SEPT 18" sheetId="9" r:id="rId6"/>
    <sheet name="Journal SGBS 1" sheetId="7" r:id="rId7"/>
    <sheet name="Rapprocht bancaire SGBS1" sheetId="10" r:id="rId8"/>
    <sheet name="Journal SGBS  2" sheetId="13" r:id="rId9"/>
    <sheet name="Rapprocht bancaire SGBS2" sheetId="16" r:id="rId10"/>
    <sheet name="Global SEPTEMBRE  18" sheetId="12" r:id="rId11"/>
    <sheet name="AVANCE SUR SALAIRE" sheetId="8" r:id="rId12"/>
    <sheet name="Tableau donnateur Aout 18" sheetId="17" r:id="rId13"/>
    <sheet name="Feuil1" sheetId="19" r:id="rId14"/>
  </sheets>
  <definedNames>
    <definedName name="_xlnm._FilterDatabase" localSheetId="3" hidden="1">'DATA SEPT 18'!$A$1:$I$156</definedName>
    <definedName name="_xlnm._FilterDatabase" localSheetId="10" hidden="1">'Global SEPTEMBRE  18'!$B$4:$I$1386</definedName>
    <definedName name="_xlnm._FilterDatabase" localSheetId="4" hidden="1">'Journal caisse SEPT 18'!$A$5:$G$52</definedName>
  </definedNames>
  <calcPr calcId="152511"/>
  <pivotCaches>
    <pivotCache cacheId="0" r:id="rId15"/>
  </pivotCaches>
</workbook>
</file>

<file path=xl/calcChain.xml><?xml version="1.0" encoding="utf-8"?>
<calcChain xmlns="http://schemas.openxmlformats.org/spreadsheetml/2006/main">
  <c r="J12" i="17" l="1"/>
  <c r="F156" i="19" l="1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F2" i="19"/>
  <c r="F1386" i="12" l="1"/>
  <c r="F1385" i="12"/>
  <c r="F1384" i="12"/>
  <c r="F1383" i="12"/>
  <c r="F1382" i="12"/>
  <c r="F1381" i="12"/>
  <c r="F1380" i="12"/>
  <c r="F1379" i="12"/>
  <c r="F1378" i="12"/>
  <c r="F1377" i="12"/>
  <c r="F1376" i="12"/>
  <c r="F1375" i="12"/>
  <c r="F1374" i="12"/>
  <c r="F1373" i="12"/>
  <c r="F1372" i="12"/>
  <c r="F1371" i="12"/>
  <c r="F1370" i="12"/>
  <c r="F1369" i="12"/>
  <c r="F1368" i="12"/>
  <c r="F1367" i="12"/>
  <c r="F1366" i="12"/>
  <c r="F1365" i="12"/>
  <c r="F1364" i="12"/>
  <c r="F1363" i="12"/>
  <c r="F1362" i="12"/>
  <c r="F1361" i="12"/>
  <c r="F1360" i="12"/>
  <c r="F1359" i="12"/>
  <c r="F1358" i="12"/>
  <c r="F1357" i="12"/>
  <c r="F1356" i="12"/>
  <c r="F1355" i="12"/>
  <c r="F1354" i="12"/>
  <c r="F1353" i="12"/>
  <c r="F1352" i="12"/>
  <c r="F1351" i="12"/>
  <c r="F1350" i="12"/>
  <c r="F1349" i="12"/>
  <c r="F1348" i="12"/>
  <c r="F1347" i="12"/>
  <c r="F1346" i="12"/>
  <c r="F1345" i="12"/>
  <c r="F1344" i="12"/>
  <c r="F1343" i="12"/>
  <c r="F1342" i="12"/>
  <c r="F1341" i="12"/>
  <c r="F1340" i="12"/>
  <c r="F1339" i="12"/>
  <c r="F1338" i="12"/>
  <c r="F1337" i="12"/>
  <c r="F1336" i="12"/>
  <c r="F1335" i="12"/>
  <c r="F1334" i="12"/>
  <c r="F1333" i="12"/>
  <c r="F1332" i="12"/>
  <c r="F1331" i="12"/>
  <c r="F1330" i="12"/>
  <c r="F1329" i="12"/>
  <c r="F1328" i="12"/>
  <c r="F1327" i="12"/>
  <c r="F1326" i="12"/>
  <c r="F1325" i="12"/>
  <c r="F1324" i="12"/>
  <c r="F1323" i="12"/>
  <c r="F1322" i="12"/>
  <c r="F1321" i="12"/>
  <c r="F1320" i="12"/>
  <c r="F1319" i="12"/>
  <c r="F1318" i="12"/>
  <c r="F1317" i="12"/>
  <c r="F1316" i="12"/>
  <c r="F1315" i="12"/>
  <c r="F1314" i="12"/>
  <c r="F1313" i="12"/>
  <c r="F1312" i="12"/>
  <c r="F1311" i="12"/>
  <c r="F1310" i="12"/>
  <c r="F1309" i="12"/>
  <c r="F1308" i="12"/>
  <c r="F1307" i="12"/>
  <c r="F1306" i="12"/>
  <c r="F1305" i="12"/>
  <c r="F1304" i="12"/>
  <c r="F1303" i="12"/>
  <c r="F1302" i="12"/>
  <c r="F1301" i="12"/>
  <c r="F1300" i="12"/>
  <c r="F1299" i="12"/>
  <c r="J17" i="17" l="1"/>
  <c r="G17" i="17" s="1"/>
  <c r="F16" i="17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95" i="1"/>
  <c r="F94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31" i="1"/>
  <c r="F32" i="1"/>
  <c r="F33" i="1"/>
  <c r="F34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/>
  <c r="D20" i="18" l="1"/>
  <c r="C20" i="18"/>
  <c r="D14" i="18"/>
  <c r="E23" i="18" s="1"/>
  <c r="C15" i="18"/>
  <c r="C14" i="18"/>
  <c r="K36" i="8"/>
  <c r="O36" i="8" s="1"/>
  <c r="E15" i="18"/>
  <c r="E14" i="18"/>
  <c r="G5" i="13" l="1"/>
  <c r="G6" i="13" s="1"/>
  <c r="G7" i="13" s="1"/>
  <c r="E6" i="18"/>
  <c r="E5" i="18"/>
  <c r="E9" i="18"/>
  <c r="I26" i="10" l="1"/>
  <c r="D21" i="10"/>
  <c r="D20" i="10"/>
  <c r="E55" i="6"/>
  <c r="E20" i="18" s="1"/>
  <c r="D55" i="6"/>
  <c r="F6" i="6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5" i="6" l="1"/>
  <c r="H34" i="9" s="1"/>
  <c r="D26" i="10"/>
  <c r="J26" i="10" l="1"/>
  <c r="I27" i="10" l="1"/>
  <c r="G5" i="7" l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F15" i="17" l="1"/>
  <c r="J16" i="17"/>
  <c r="G16" i="17" s="1"/>
  <c r="G34" i="17"/>
  <c r="J32" i="17"/>
  <c r="G32" i="17" s="1"/>
  <c r="C31" i="17"/>
  <c r="C30" i="17" s="1"/>
  <c r="B31" i="17"/>
  <c r="H31" i="17" s="1"/>
  <c r="H32" i="17" s="1"/>
  <c r="H33" i="17" s="1"/>
  <c r="H34" i="17" s="1"/>
  <c r="H35" i="17" s="1"/>
  <c r="H36" i="17" s="1"/>
  <c r="H37" i="17" s="1"/>
  <c r="J30" i="17"/>
  <c r="F30" i="17"/>
  <c r="E30" i="17"/>
  <c r="D30" i="17"/>
  <c r="J22" i="17"/>
  <c r="G26" i="17" s="1"/>
  <c r="C22" i="17"/>
  <c r="B22" i="17"/>
  <c r="H22" i="17" s="1"/>
  <c r="H23" i="17" s="1"/>
  <c r="F21" i="17"/>
  <c r="E21" i="17"/>
  <c r="D21" i="17"/>
  <c r="C21" i="17"/>
  <c r="B21" i="17"/>
  <c r="H21" i="17" s="1"/>
  <c r="J14" i="17"/>
  <c r="G15" i="17" s="1"/>
  <c r="J13" i="17"/>
  <c r="G13" i="17"/>
  <c r="G12" i="17"/>
  <c r="J11" i="17"/>
  <c r="J9" i="17"/>
  <c r="G40" i="17" s="1"/>
  <c r="H9" i="17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F8" i="17"/>
  <c r="E8" i="17"/>
  <c r="D8" i="17"/>
  <c r="C8" i="17"/>
  <c r="B8" i="17"/>
  <c r="I5" i="17"/>
  <c r="J3" i="17"/>
  <c r="B3" i="17"/>
  <c r="B2" i="17" s="1"/>
  <c r="H3" i="17" s="1"/>
  <c r="G2" i="17"/>
  <c r="F2" i="17"/>
  <c r="E2" i="17"/>
  <c r="D2" i="17"/>
  <c r="J36" i="8"/>
  <c r="D36" i="8"/>
  <c r="D33" i="8"/>
  <c r="O31" i="8" s="1"/>
  <c r="C21" i="8"/>
  <c r="O21" i="8" s="1"/>
  <c r="D18" i="8"/>
  <c r="C18" i="8"/>
  <c r="F18" i="8" s="1"/>
  <c r="G18" i="8" s="1"/>
  <c r="H18" i="8" s="1"/>
  <c r="I17" i="8" s="1"/>
  <c r="I18" i="8" s="1"/>
  <c r="K18" i="8" s="1"/>
  <c r="O18" i="8" s="1"/>
  <c r="I15" i="8"/>
  <c r="I13" i="8"/>
  <c r="I14" i="8" s="1"/>
  <c r="I16" i="8" s="1"/>
  <c r="C12" i="8"/>
  <c r="O12" i="8" s="1"/>
  <c r="C9" i="8"/>
  <c r="H8" i="8"/>
  <c r="H7" i="8"/>
  <c r="H9" i="8" s="1"/>
  <c r="E2" i="18"/>
  <c r="E10" i="18"/>
  <c r="E3" i="18"/>
  <c r="E8" i="18"/>
  <c r="E7" i="18"/>
  <c r="E4" i="18"/>
  <c r="G25" i="17" l="1"/>
  <c r="O9" i="8"/>
  <c r="C3" i="17"/>
  <c r="C2" i="17" s="1"/>
  <c r="I3" i="17" s="1"/>
  <c r="B30" i="17"/>
  <c r="B43" i="17" s="1"/>
  <c r="E43" i="17"/>
  <c r="J10" i="18"/>
  <c r="H8" i="17"/>
  <c r="F43" i="17"/>
  <c r="D43" i="17"/>
  <c r="H28" i="17"/>
  <c r="H24" i="17"/>
  <c r="H25" i="17" s="1"/>
  <c r="H26" i="17" s="1"/>
  <c r="H27" i="17" s="1"/>
  <c r="H41" i="17"/>
  <c r="H42" i="17" s="1"/>
  <c r="H38" i="17"/>
  <c r="H39" i="17" s="1"/>
  <c r="H40" i="17" s="1"/>
  <c r="G39" i="17"/>
  <c r="H2" i="17"/>
  <c r="G9" i="17"/>
  <c r="G10" i="17"/>
  <c r="G20" i="17"/>
  <c r="G24" i="17"/>
  <c r="G28" i="17"/>
  <c r="G38" i="17"/>
  <c r="G42" i="17"/>
  <c r="C43" i="17"/>
  <c r="G11" i="17"/>
  <c r="G19" i="17"/>
  <c r="G22" i="17"/>
  <c r="G23" i="17"/>
  <c r="G27" i="17"/>
  <c r="G33" i="17"/>
  <c r="G37" i="17"/>
  <c r="G41" i="17"/>
  <c r="G35" i="17"/>
  <c r="G18" i="17"/>
  <c r="G31" i="17"/>
  <c r="G36" i="17"/>
  <c r="H30" i="17" l="1"/>
  <c r="I2" i="17"/>
  <c r="H43" i="17"/>
  <c r="I31" i="17"/>
  <c r="I32" i="17" s="1"/>
  <c r="I33" i="17" s="1"/>
  <c r="I34" i="17" s="1"/>
  <c r="I35" i="17" s="1"/>
  <c r="I36" i="17" s="1"/>
  <c r="I37" i="17" s="1"/>
  <c r="G30" i="17"/>
  <c r="I22" i="17"/>
  <c r="I23" i="17" s="1"/>
  <c r="G21" i="17"/>
  <c r="I21" i="17" s="1"/>
  <c r="I9" i="17"/>
  <c r="I10" i="17" s="1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G8" i="17"/>
  <c r="I8" i="17" s="1"/>
  <c r="I28" i="17" l="1"/>
  <c r="I24" i="17"/>
  <c r="I25" i="17" s="1"/>
  <c r="I26" i="17" s="1"/>
  <c r="I27" i="17" s="1"/>
  <c r="G43" i="17"/>
  <c r="I30" i="17"/>
  <c r="I43" i="17" s="1"/>
  <c r="I38" i="17"/>
  <c r="I39" i="17" s="1"/>
  <c r="I40" i="17" s="1"/>
  <c r="I41" i="17"/>
  <c r="I42" i="17" s="1"/>
  <c r="F1298" i="12" l="1"/>
  <c r="F1297" i="12"/>
  <c r="F1296" i="12"/>
  <c r="F1295" i="12"/>
  <c r="F1294" i="12"/>
  <c r="F1293" i="12"/>
  <c r="F1292" i="12"/>
  <c r="F1291" i="12"/>
  <c r="F1290" i="12"/>
  <c r="F1289" i="12"/>
  <c r="F1288" i="12"/>
  <c r="F1287" i="12"/>
  <c r="F1286" i="12"/>
  <c r="F1285" i="12"/>
  <c r="F1284" i="12"/>
  <c r="F1283" i="12"/>
  <c r="F1282" i="12"/>
  <c r="F1281" i="12"/>
  <c r="F1280" i="12"/>
  <c r="F1279" i="12"/>
  <c r="F1278" i="12"/>
  <c r="F1277" i="12"/>
  <c r="F1276" i="12"/>
  <c r="F1275" i="12"/>
  <c r="F1274" i="12"/>
  <c r="F1273" i="12"/>
  <c r="F1272" i="12"/>
  <c r="F1271" i="12"/>
  <c r="F1270" i="12"/>
  <c r="F1269" i="12"/>
  <c r="F1268" i="12"/>
  <c r="F1267" i="12"/>
  <c r="F1266" i="12"/>
  <c r="F1265" i="12"/>
  <c r="F1264" i="12"/>
  <c r="F1263" i="12"/>
  <c r="F1262" i="12"/>
  <c r="F1261" i="12"/>
  <c r="F1260" i="12"/>
  <c r="F1259" i="12"/>
  <c r="F1258" i="12"/>
  <c r="F1257" i="12"/>
  <c r="F1256" i="12"/>
  <c r="F1255" i="12"/>
  <c r="F1254" i="12"/>
  <c r="F1253" i="12"/>
  <c r="F1252" i="12"/>
  <c r="F1251" i="12"/>
  <c r="F1250" i="12"/>
  <c r="F1249" i="12"/>
  <c r="F1248" i="12"/>
  <c r="F1247" i="12"/>
  <c r="F1246" i="12"/>
  <c r="F1245" i="12"/>
  <c r="F1244" i="12"/>
  <c r="F1243" i="12"/>
  <c r="F1242" i="12"/>
  <c r="F1241" i="12"/>
  <c r="F1240" i="12"/>
  <c r="F1239" i="12"/>
  <c r="F1238" i="12"/>
  <c r="F1237" i="12"/>
  <c r="F1236" i="12"/>
  <c r="F1235" i="12"/>
  <c r="F1234" i="12"/>
  <c r="F1233" i="12"/>
  <c r="F1232" i="12"/>
  <c r="F1231" i="12"/>
  <c r="F1230" i="12"/>
  <c r="F1229" i="12"/>
  <c r="F1228" i="12"/>
  <c r="F1227" i="12"/>
  <c r="F1226" i="12"/>
  <c r="F1225" i="12"/>
  <c r="F1224" i="12"/>
  <c r="F1223" i="12"/>
  <c r="F1222" i="12"/>
  <c r="F1221" i="12"/>
  <c r="F1220" i="12"/>
  <c r="F1219" i="12"/>
  <c r="F1218" i="12"/>
  <c r="F1217" i="12"/>
  <c r="F1216" i="12"/>
  <c r="F1215" i="12"/>
  <c r="F1214" i="12"/>
  <c r="F1213" i="12"/>
  <c r="F1212" i="12"/>
  <c r="F1211" i="12"/>
  <c r="F1210" i="12"/>
  <c r="F1209" i="12"/>
  <c r="F1208" i="12"/>
  <c r="F1207" i="12"/>
  <c r="F1206" i="12"/>
  <c r="F1205" i="12"/>
  <c r="F1204" i="12"/>
  <c r="F1203" i="12"/>
  <c r="F1202" i="12"/>
  <c r="F1201" i="12"/>
  <c r="F1200" i="12"/>
  <c r="F1199" i="12"/>
  <c r="F1198" i="12"/>
  <c r="F1197" i="12"/>
  <c r="F1196" i="12"/>
  <c r="F1195" i="12"/>
  <c r="F1194" i="12"/>
  <c r="F1193" i="12"/>
  <c r="F1192" i="12"/>
  <c r="F1191" i="12"/>
  <c r="F1190" i="12"/>
  <c r="F1189" i="12"/>
  <c r="F1188" i="12"/>
  <c r="F1187" i="12"/>
  <c r="F1186" i="12"/>
  <c r="F1185" i="12"/>
  <c r="F1184" i="12"/>
  <c r="F1183" i="12"/>
  <c r="F1182" i="12"/>
  <c r="F1181" i="12"/>
  <c r="F1180" i="12"/>
  <c r="F1179" i="12"/>
  <c r="F1178" i="12"/>
  <c r="F1177" i="12"/>
  <c r="F1176" i="12"/>
  <c r="F1175" i="12"/>
  <c r="F1174" i="12"/>
  <c r="F1173" i="12"/>
  <c r="F1172" i="12"/>
  <c r="F1171" i="12"/>
  <c r="F1170" i="12"/>
  <c r="F1169" i="12"/>
  <c r="F1168" i="12"/>
  <c r="F1167" i="12"/>
  <c r="F1166" i="12"/>
  <c r="F1165" i="12"/>
  <c r="F1164" i="12"/>
  <c r="F1163" i="12"/>
  <c r="F1162" i="12"/>
  <c r="F1161" i="12"/>
  <c r="F1160" i="12"/>
  <c r="F1159" i="12"/>
  <c r="F1158" i="12"/>
  <c r="F1157" i="12"/>
  <c r="F1156" i="12"/>
  <c r="F1155" i="12"/>
  <c r="F1154" i="12"/>
  <c r="F1153" i="12"/>
  <c r="G1150" i="12"/>
  <c r="F1150" i="12" s="1"/>
  <c r="F1149" i="12"/>
  <c r="H1119" i="12"/>
  <c r="H1120" i="12" s="1"/>
  <c r="H1121" i="12" s="1"/>
  <c r="H1122" i="12" s="1"/>
  <c r="H1123" i="12" s="1"/>
  <c r="H1124" i="12" s="1"/>
  <c r="H1125" i="12" s="1"/>
  <c r="H1126" i="12" s="1"/>
  <c r="H1127" i="12" s="1"/>
  <c r="H1128" i="12" s="1"/>
  <c r="G1002" i="12"/>
  <c r="F1002" i="12" s="1"/>
  <c r="F1001" i="12"/>
  <c r="F1000" i="12"/>
  <c r="F999" i="12"/>
  <c r="F998" i="12"/>
  <c r="F997" i="12"/>
  <c r="F996" i="12"/>
  <c r="F995" i="12"/>
  <c r="F994" i="12"/>
  <c r="F993" i="12"/>
  <c r="F992" i="12"/>
  <c r="F991" i="12"/>
  <c r="F990" i="12"/>
  <c r="F989" i="12"/>
  <c r="F988" i="12"/>
  <c r="F987" i="12"/>
  <c r="F986" i="12"/>
  <c r="F985" i="12"/>
  <c r="F984" i="12"/>
  <c r="F983" i="12"/>
  <c r="F982" i="12"/>
  <c r="F981" i="12"/>
  <c r="F980" i="12"/>
  <c r="F979" i="12"/>
  <c r="F978" i="12"/>
  <c r="F977" i="12"/>
  <c r="F976" i="12"/>
  <c r="F975" i="12"/>
  <c r="F974" i="12"/>
  <c r="F973" i="12"/>
  <c r="F972" i="12"/>
  <c r="F971" i="12"/>
  <c r="F970" i="12"/>
  <c r="F969" i="12"/>
  <c r="F968" i="12"/>
  <c r="F967" i="12"/>
  <c r="F966" i="12"/>
  <c r="F965" i="12"/>
  <c r="F964" i="12"/>
  <c r="F963" i="12"/>
  <c r="F962" i="12"/>
  <c r="F961" i="12"/>
  <c r="F960" i="12"/>
  <c r="F959" i="12"/>
  <c r="F958" i="12"/>
  <c r="F957" i="12"/>
  <c r="F956" i="12"/>
  <c r="F955" i="12"/>
  <c r="F954" i="12"/>
  <c r="F953" i="12"/>
  <c r="F952" i="12"/>
  <c r="F951" i="12"/>
  <c r="F950" i="12"/>
  <c r="F949" i="12"/>
  <c r="F948" i="12"/>
  <c r="F947" i="12"/>
  <c r="F946" i="12"/>
  <c r="F945" i="12"/>
  <c r="F944" i="12"/>
  <c r="F943" i="12"/>
  <c r="F942" i="12"/>
  <c r="F941" i="12"/>
  <c r="F940" i="12"/>
  <c r="F939" i="12"/>
  <c r="F938" i="12"/>
  <c r="F937" i="12"/>
  <c r="F936" i="12"/>
  <c r="F935" i="12"/>
  <c r="F934" i="12"/>
  <c r="F933" i="12"/>
  <c r="F932" i="12"/>
  <c r="F931" i="12"/>
  <c r="F930" i="12"/>
  <c r="F929" i="12"/>
  <c r="F928" i="12"/>
  <c r="F927" i="12"/>
  <c r="F926" i="12"/>
  <c r="F925" i="12"/>
  <c r="F924" i="12"/>
  <c r="F923" i="12"/>
  <c r="F922" i="12"/>
  <c r="F921" i="12"/>
  <c r="F920" i="12"/>
  <c r="F919" i="12"/>
  <c r="F918" i="12"/>
  <c r="F917" i="12"/>
  <c r="F916" i="12"/>
  <c r="F915" i="12"/>
  <c r="F914" i="12"/>
  <c r="F913" i="12"/>
  <c r="F912" i="12"/>
  <c r="F911" i="12"/>
  <c r="F910" i="12"/>
  <c r="F909" i="12"/>
  <c r="F908" i="12"/>
  <c r="F907" i="12"/>
  <c r="F906" i="12"/>
  <c r="F905" i="12"/>
  <c r="F904" i="12"/>
  <c r="F903" i="12"/>
  <c r="F902" i="12"/>
  <c r="F901" i="12"/>
  <c r="F900" i="12"/>
  <c r="F899" i="12"/>
  <c r="F898" i="12"/>
  <c r="F897" i="12"/>
  <c r="F896" i="12"/>
  <c r="F895" i="12"/>
  <c r="F894" i="12"/>
  <c r="F893" i="12"/>
  <c r="F892" i="12"/>
  <c r="F891" i="12"/>
  <c r="F890" i="12"/>
  <c r="F889" i="12"/>
  <c r="F888" i="12"/>
  <c r="F887" i="12"/>
  <c r="F886" i="12"/>
  <c r="F885" i="12"/>
  <c r="F884" i="12"/>
  <c r="F883" i="12"/>
  <c r="F882" i="12"/>
  <c r="F881" i="12"/>
  <c r="F880" i="12"/>
  <c r="F879" i="12"/>
  <c r="F878" i="12"/>
  <c r="F877" i="12"/>
  <c r="F876" i="12"/>
  <c r="F875" i="12"/>
  <c r="F874" i="12"/>
  <c r="F873" i="12"/>
  <c r="F872" i="12"/>
  <c r="F871" i="12"/>
  <c r="F870" i="12"/>
  <c r="F869" i="12"/>
  <c r="F868" i="12"/>
  <c r="F867" i="12"/>
  <c r="F866" i="12"/>
  <c r="F865" i="12"/>
  <c r="F864" i="12"/>
  <c r="F863" i="12"/>
  <c r="F862" i="12"/>
  <c r="F861" i="12"/>
  <c r="F860" i="12"/>
  <c r="F859" i="12"/>
  <c r="F858" i="12"/>
  <c r="F857" i="12"/>
  <c r="F856" i="12"/>
  <c r="F855" i="12"/>
  <c r="F854" i="12"/>
  <c r="F853" i="12"/>
  <c r="F852" i="12"/>
  <c r="F851" i="12"/>
  <c r="F850" i="12"/>
  <c r="F849" i="12"/>
  <c r="F848" i="12"/>
  <c r="F847" i="12"/>
  <c r="F846" i="12"/>
  <c r="F845" i="12"/>
  <c r="F844" i="12"/>
  <c r="F843" i="12"/>
  <c r="F842" i="12"/>
  <c r="F841" i="12"/>
  <c r="F840" i="12"/>
  <c r="F839" i="12"/>
  <c r="F838" i="12"/>
  <c r="F837" i="12"/>
  <c r="F836" i="12"/>
  <c r="F835" i="12"/>
  <c r="F834" i="12"/>
  <c r="F833" i="12"/>
  <c r="F832" i="12"/>
  <c r="F831" i="12"/>
  <c r="F830" i="12"/>
  <c r="F829" i="12"/>
  <c r="F828" i="12"/>
  <c r="F827" i="12"/>
  <c r="F826" i="12"/>
  <c r="F825" i="12"/>
  <c r="F824" i="12"/>
  <c r="F823" i="12"/>
  <c r="F822" i="12"/>
  <c r="F821" i="12"/>
  <c r="F820" i="12"/>
  <c r="F819" i="12"/>
  <c r="F818" i="12"/>
  <c r="F817" i="12"/>
  <c r="F816" i="12"/>
  <c r="F815" i="12"/>
  <c r="F814" i="12"/>
  <c r="F813" i="12"/>
  <c r="F812" i="12"/>
  <c r="F811" i="12"/>
  <c r="F810" i="12"/>
  <c r="F809" i="12"/>
  <c r="F808" i="12"/>
  <c r="F807" i="12"/>
  <c r="F806" i="12"/>
  <c r="F805" i="12"/>
  <c r="F804" i="12"/>
  <c r="F803" i="12"/>
  <c r="F802" i="12"/>
  <c r="F801" i="12"/>
  <c r="F800" i="12"/>
  <c r="F799" i="12"/>
  <c r="F798" i="12"/>
  <c r="F797" i="12"/>
  <c r="F796" i="12"/>
  <c r="F795" i="12"/>
  <c r="F794" i="12"/>
  <c r="F793" i="12"/>
  <c r="F792" i="12"/>
  <c r="F791" i="12"/>
  <c r="F790" i="12"/>
  <c r="F789" i="12"/>
  <c r="F788" i="12"/>
  <c r="F787" i="12"/>
  <c r="F786" i="12"/>
  <c r="F785" i="12"/>
  <c r="F784" i="12"/>
  <c r="F783" i="12"/>
  <c r="F782" i="12"/>
  <c r="F781" i="12"/>
  <c r="F780" i="12"/>
  <c r="F779" i="12"/>
  <c r="F778" i="12"/>
  <c r="F777" i="12"/>
  <c r="F776" i="12"/>
  <c r="F775" i="12"/>
  <c r="F774" i="12"/>
  <c r="F773" i="12"/>
  <c r="F772" i="12"/>
  <c r="F771" i="12"/>
  <c r="F770" i="12"/>
  <c r="F769" i="12"/>
  <c r="F768" i="12"/>
  <c r="F767" i="12"/>
  <c r="F766" i="12"/>
  <c r="F765" i="12"/>
  <c r="F764" i="12"/>
  <c r="F763" i="12"/>
  <c r="F762" i="12"/>
  <c r="F761" i="12"/>
  <c r="F760" i="12"/>
  <c r="F759" i="12"/>
  <c r="F758" i="12"/>
  <c r="F757" i="12"/>
  <c r="F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7" i="12"/>
  <c r="F706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E540" i="12"/>
  <c r="F540" i="12" s="1"/>
  <c r="E539" i="12"/>
  <c r="F539" i="12" s="1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E82" i="12"/>
  <c r="F81" i="12"/>
  <c r="F80" i="12"/>
  <c r="F79" i="12"/>
  <c r="F78" i="12"/>
  <c r="F77" i="12"/>
  <c r="F76" i="12"/>
  <c r="F75" i="12"/>
  <c r="F74" i="12"/>
  <c r="F73" i="12"/>
  <c r="F72" i="12"/>
  <c r="F71" i="12"/>
  <c r="G70" i="12"/>
  <c r="F70" i="12" s="1"/>
  <c r="G69" i="12"/>
  <c r="F69" i="12" s="1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G29" i="12"/>
  <c r="F29" i="12" s="1"/>
  <c r="G28" i="12"/>
  <c r="F28" i="12" s="1"/>
  <c r="F27" i="12"/>
  <c r="G26" i="12"/>
  <c r="F26" i="12" s="1"/>
  <c r="F25" i="12"/>
  <c r="F24" i="12"/>
  <c r="F23" i="12"/>
  <c r="F22" i="12"/>
  <c r="G21" i="12"/>
  <c r="F21" i="12" s="1"/>
  <c r="G20" i="12"/>
  <c r="F20" i="12"/>
  <c r="F19" i="12"/>
  <c r="G18" i="12"/>
  <c r="F18" i="12" s="1"/>
  <c r="G17" i="12"/>
  <c r="F17" i="12" s="1"/>
  <c r="G16" i="12"/>
  <c r="F16" i="12" s="1"/>
  <c r="F15" i="12"/>
  <c r="G14" i="12"/>
  <c r="F14" i="12" s="1"/>
  <c r="F13" i="12"/>
  <c r="G12" i="12"/>
  <c r="F12" i="12" s="1"/>
  <c r="F11" i="12"/>
  <c r="G10" i="12"/>
  <c r="F10" i="12" s="1"/>
  <c r="F9" i="12"/>
  <c r="F8" i="12"/>
  <c r="F7" i="12"/>
  <c r="F6" i="12"/>
  <c r="F5" i="12"/>
  <c r="G1003" i="12" l="1"/>
  <c r="F1003" i="12" s="1"/>
  <c r="G1151" i="12"/>
  <c r="F1151" i="12" s="1"/>
  <c r="F82" i="12"/>
  <c r="G1152" i="12" l="1"/>
  <c r="G1004" i="12"/>
  <c r="G1009" i="12" s="1"/>
  <c r="F1152" i="12"/>
  <c r="G1058" i="12"/>
  <c r="F1004" i="12" l="1"/>
  <c r="F1009" i="12"/>
  <c r="G1010" i="12"/>
  <c r="G1080" i="12"/>
  <c r="F1058" i="12"/>
  <c r="G1081" i="12" l="1"/>
  <c r="F1080" i="12"/>
  <c r="G1011" i="12"/>
  <c r="F1010" i="12"/>
  <c r="F1011" i="12" l="1"/>
  <c r="G1012" i="12"/>
  <c r="G1093" i="12"/>
  <c r="F1081" i="12"/>
  <c r="G1013" i="12" l="1"/>
  <c r="F1012" i="12"/>
  <c r="G1097" i="12"/>
  <c r="F1093" i="12"/>
  <c r="G1146" i="12" l="1"/>
  <c r="F1097" i="12"/>
  <c r="F1013" i="12"/>
  <c r="G1014" i="12"/>
  <c r="G1015" i="12" l="1"/>
  <c r="F1014" i="12"/>
  <c r="G1005" i="12"/>
  <c r="F1146" i="12"/>
  <c r="G1041" i="12" l="1"/>
  <c r="F1005" i="12"/>
  <c r="F1015" i="12"/>
  <c r="G1016" i="12"/>
  <c r="G1017" i="12" l="1"/>
  <c r="F1016" i="12"/>
  <c r="F1041" i="12"/>
  <c r="G1042" i="12"/>
  <c r="G1059" i="12" l="1"/>
  <c r="F1042" i="12"/>
  <c r="F1017" i="12"/>
  <c r="G1018" i="12"/>
  <c r="G1019" i="12" l="1"/>
  <c r="F1018" i="12"/>
  <c r="G1071" i="12"/>
  <c r="F1059" i="12"/>
  <c r="G1089" i="12" l="1"/>
  <c r="F1071" i="12"/>
  <c r="F1019" i="12"/>
  <c r="G1020" i="12"/>
  <c r="G1021" i="12" l="1"/>
  <c r="F1020" i="12"/>
  <c r="F1089" i="12"/>
  <c r="G1112" i="12"/>
  <c r="G1129" i="12" l="1"/>
  <c r="F1112" i="12"/>
  <c r="F1021" i="12"/>
  <c r="G1022" i="12"/>
  <c r="G1024" i="12" l="1"/>
  <c r="F1022" i="12"/>
  <c r="G1130" i="12"/>
  <c r="F1129" i="12"/>
  <c r="G1144" i="12" l="1"/>
  <c r="F1130" i="12"/>
  <c r="G1043" i="12"/>
  <c r="F1024" i="12"/>
  <c r="F1043" i="12" l="1"/>
  <c r="G1044" i="12"/>
  <c r="G1023" i="12"/>
  <c r="F1144" i="12"/>
  <c r="F1023" i="12" l="1"/>
  <c r="G1048" i="12"/>
  <c r="G1045" i="12"/>
  <c r="F1044" i="12"/>
  <c r="F1045" i="12" l="1"/>
  <c r="G1046" i="12"/>
  <c r="G1050" i="12"/>
  <c r="F1048" i="12"/>
  <c r="G1067" i="12" l="1"/>
  <c r="F1050" i="12"/>
  <c r="G1047" i="12"/>
  <c r="F1046" i="12"/>
  <c r="G1051" i="12" l="1"/>
  <c r="F1047" i="12"/>
  <c r="G1025" i="12"/>
  <c r="F1067" i="12"/>
  <c r="F1025" i="12" l="1"/>
  <c r="G1040" i="12"/>
  <c r="F1051" i="12"/>
  <c r="G1052" i="12"/>
  <c r="G1053" i="12" l="1"/>
  <c r="F1052" i="12"/>
  <c r="G1076" i="12"/>
  <c r="F1040" i="12"/>
  <c r="G1090" i="12" l="1"/>
  <c r="F1076" i="12"/>
  <c r="F1053" i="12"/>
  <c r="G1054" i="12"/>
  <c r="G1055" i="12" l="1"/>
  <c r="F1054" i="12"/>
  <c r="G1094" i="12"/>
  <c r="F1090" i="12"/>
  <c r="G1096" i="12" l="1"/>
  <c r="F1094" i="12"/>
  <c r="F1055" i="12"/>
  <c r="G1056" i="12"/>
  <c r="G1057" i="12" l="1"/>
  <c r="F1056" i="12"/>
  <c r="G1137" i="12"/>
  <c r="F1096" i="12"/>
  <c r="G1138" i="12" l="1"/>
  <c r="F1137" i="12"/>
  <c r="F1057" i="12"/>
  <c r="G1060" i="12"/>
  <c r="G1061" i="12" l="1"/>
  <c r="F1060" i="12"/>
  <c r="F1138" i="12"/>
  <c r="G1143" i="12"/>
  <c r="G1026" i="12" l="1"/>
  <c r="F1143" i="12"/>
  <c r="F1061" i="12"/>
  <c r="G1062" i="12"/>
  <c r="G1063" i="12" l="1"/>
  <c r="F1062" i="12"/>
  <c r="G1082" i="12"/>
  <c r="F1026" i="12"/>
  <c r="G1087" i="12" l="1"/>
  <c r="F1082" i="12"/>
  <c r="F1063" i="12"/>
  <c r="G1064" i="12"/>
  <c r="G1065" i="12" l="1"/>
  <c r="F1064" i="12"/>
  <c r="G1113" i="12"/>
  <c r="F1087" i="12"/>
  <c r="F1113" i="12" l="1"/>
  <c r="G1139" i="12"/>
  <c r="F1065" i="12"/>
  <c r="G1066" i="12"/>
  <c r="G1068" i="12" l="1"/>
  <c r="F1066" i="12"/>
  <c r="G1140" i="12"/>
  <c r="F1139" i="12"/>
  <c r="G1027" i="12" l="1"/>
  <c r="F1140" i="12"/>
  <c r="G1069" i="12"/>
  <c r="F1068" i="12"/>
  <c r="F1069" i="12" l="1"/>
  <c r="G1070" i="12"/>
  <c r="G1039" i="12"/>
  <c r="F1027" i="12"/>
  <c r="G1049" i="12" l="1"/>
  <c r="F1039" i="12"/>
  <c r="G1072" i="12"/>
  <c r="F1070" i="12"/>
  <c r="G1073" i="12" l="1"/>
  <c r="F1072" i="12"/>
  <c r="G1083" i="12"/>
  <c r="F1049" i="12"/>
  <c r="G1091" i="12" l="1"/>
  <c r="F1083" i="12"/>
  <c r="F1073" i="12"/>
  <c r="G1074" i="12"/>
  <c r="G1075" i="12" l="1"/>
  <c r="F1074" i="12"/>
  <c r="F1091" i="12"/>
  <c r="G1092" i="12"/>
  <c r="G1141" i="12" l="1"/>
  <c r="F1092" i="12"/>
  <c r="G1077" i="12"/>
  <c r="F1075" i="12"/>
  <c r="F1077" i="12" l="1"/>
  <c r="G1078" i="12"/>
  <c r="G1142" i="12"/>
  <c r="F1141" i="12"/>
  <c r="F1142" i="12" l="1"/>
  <c r="G1028" i="12"/>
  <c r="G1079" i="12"/>
  <c r="F1078" i="12"/>
  <c r="F1079" i="12" l="1"/>
  <c r="G1088" i="12"/>
  <c r="G1029" i="12"/>
  <c r="F1028" i="12"/>
  <c r="G1095" i="12" l="1"/>
  <c r="F1088" i="12"/>
  <c r="F1029" i="12"/>
  <c r="G1030" i="12"/>
  <c r="G1084" i="12" l="1"/>
  <c r="F1030" i="12"/>
  <c r="F1095" i="12"/>
  <c r="G1098" i="12"/>
  <c r="G1099" i="12" l="1"/>
  <c r="F1098" i="12"/>
  <c r="G1114" i="12"/>
  <c r="F1084" i="12"/>
  <c r="G1031" i="12" l="1"/>
  <c r="F1114" i="12"/>
  <c r="F1099" i="12"/>
  <c r="G1100" i="12"/>
  <c r="G1101" i="12" l="1"/>
  <c r="F1100" i="12"/>
  <c r="F1031" i="12"/>
  <c r="G1032" i="12"/>
  <c r="G1033" i="12" l="1"/>
  <c r="F1032" i="12"/>
  <c r="F1101" i="12"/>
  <c r="G1102" i="12"/>
  <c r="G1103" i="12" l="1"/>
  <c r="F1102" i="12"/>
  <c r="F1033" i="12"/>
  <c r="G1034" i="12"/>
  <c r="G1035" i="12" l="1"/>
  <c r="F1034" i="12"/>
  <c r="F1103" i="12"/>
  <c r="G1104" i="12"/>
  <c r="G1105" i="12" l="1"/>
  <c r="F1104" i="12"/>
  <c r="G1085" i="12"/>
  <c r="F1035" i="12"/>
  <c r="G1115" i="12" l="1"/>
  <c r="F1085" i="12"/>
  <c r="F1105" i="12"/>
  <c r="G1106" i="12"/>
  <c r="G1107" i="12" l="1"/>
  <c r="F1106" i="12"/>
  <c r="F1115" i="12"/>
  <c r="G1147" i="12"/>
  <c r="G1148" i="12" l="1"/>
  <c r="F1147" i="12"/>
  <c r="F1107" i="12"/>
  <c r="G1108" i="12"/>
  <c r="G1109" i="12" l="1"/>
  <c r="F1108" i="12"/>
  <c r="F1148" i="12"/>
  <c r="G1006" i="12"/>
  <c r="G1007" i="12" l="1"/>
  <c r="F1006" i="12"/>
  <c r="F1109" i="12"/>
  <c r="G1110" i="12"/>
  <c r="G1111" i="12" l="1"/>
  <c r="F1110" i="12"/>
  <c r="F1007" i="12"/>
  <c r="G1008" i="12"/>
  <c r="G1116" i="12" l="1"/>
  <c r="F1008" i="12"/>
  <c r="F1111" i="12"/>
  <c r="G1118" i="12"/>
  <c r="G1119" i="12" l="1"/>
  <c r="F1118" i="12"/>
  <c r="G1036" i="12"/>
  <c r="F1116" i="12"/>
  <c r="G1037" i="12" l="1"/>
  <c r="F1036" i="12"/>
  <c r="G1120" i="12"/>
  <c r="F1119" i="12"/>
  <c r="G1121" i="12" l="1"/>
  <c r="F1120" i="12"/>
  <c r="F1037" i="12"/>
  <c r="G1038" i="12"/>
  <c r="G1086" i="12" l="1"/>
  <c r="F1038" i="12"/>
  <c r="G1122" i="12"/>
  <c r="F1121" i="12"/>
  <c r="G1123" i="12" l="1"/>
  <c r="F1122" i="12"/>
  <c r="G1117" i="12"/>
  <c r="F1117" i="12" s="1"/>
  <c r="F1086" i="12"/>
  <c r="G1124" i="12" l="1"/>
  <c r="F1123" i="12"/>
  <c r="G1125" i="12" l="1"/>
  <c r="F1124" i="12"/>
  <c r="F1125" i="12" l="1"/>
  <c r="G1126" i="12"/>
  <c r="G1127" i="12" l="1"/>
  <c r="F1126" i="12"/>
  <c r="G1128" i="12" l="1"/>
  <c r="F1127" i="12"/>
  <c r="G1131" i="12" l="1"/>
  <c r="F1128" i="12"/>
  <c r="G1132" i="12" l="1"/>
  <c r="F1131" i="12"/>
  <c r="F1132" i="12" l="1"/>
  <c r="G1133" i="12"/>
  <c r="G1134" i="12" l="1"/>
  <c r="F1133" i="12"/>
  <c r="F1134" i="12" l="1"/>
  <c r="G1135" i="12"/>
  <c r="G1136" i="12" l="1"/>
  <c r="F1135" i="12"/>
  <c r="F1136" i="12" l="1"/>
  <c r="G1145" i="12"/>
  <c r="F1145" i="12" s="1"/>
  <c r="F10" i="13" l="1"/>
  <c r="E10" i="13"/>
  <c r="F38" i="7" l="1"/>
  <c r="E22" i="10" s="1"/>
  <c r="E26" i="10" s="1"/>
  <c r="E27" i="10" s="1"/>
  <c r="E38" i="7"/>
  <c r="G38" i="7" l="1"/>
  <c r="B23" i="18" l="1"/>
  <c r="G18" i="18"/>
  <c r="I17" i="18"/>
  <c r="I18" i="18" s="1"/>
  <c r="H17" i="18"/>
  <c r="F17" i="18"/>
  <c r="D17" i="18"/>
  <c r="C17" i="18"/>
  <c r="B24" i="18" s="1"/>
  <c r="J16" i="18"/>
  <c r="I13" i="18"/>
  <c r="H13" i="18"/>
  <c r="H18" i="18" s="1"/>
  <c r="C13" i="18"/>
  <c r="E12" i="18"/>
  <c r="E18" i="18"/>
  <c r="E11" i="18"/>
  <c r="F18" i="18" l="1"/>
  <c r="J7" i="18"/>
  <c r="J9" i="18"/>
  <c r="J8" i="18"/>
  <c r="C18" i="18"/>
  <c r="B25" i="18"/>
  <c r="B26" i="18" s="1"/>
  <c r="J5" i="18"/>
  <c r="J15" i="18"/>
  <c r="J12" i="18"/>
  <c r="E13" i="18"/>
  <c r="J2" i="18"/>
  <c r="E24" i="18"/>
  <c r="E26" i="18" s="1"/>
  <c r="J6" i="18"/>
  <c r="J14" i="18"/>
  <c r="E17" i="18"/>
  <c r="J17" i="18" l="1"/>
  <c r="H24" i="18" s="1"/>
  <c r="B29" i="18"/>
  <c r="J3" i="18"/>
  <c r="J13" i="18" s="1"/>
  <c r="D13" i="18"/>
  <c r="D18" i="18" s="1"/>
  <c r="H25" i="18" l="1"/>
  <c r="J18" i="18"/>
  <c r="I20" i="18" l="1"/>
  <c r="H23" i="18" s="1"/>
  <c r="H26" i="18" s="1"/>
  <c r="B30" i="18" s="1"/>
  <c r="B31" i="18" s="1"/>
  <c r="J25" i="16" l="1"/>
  <c r="D25" i="16"/>
  <c r="E27" i="16" l="1"/>
  <c r="E29" i="10"/>
  <c r="G24" i="9" l="1"/>
  <c r="G29" i="9"/>
  <c r="G28" i="9"/>
  <c r="G27" i="9"/>
  <c r="G26" i="9"/>
  <c r="G25" i="9"/>
  <c r="G23" i="9"/>
  <c r="G19" i="9"/>
  <c r="G18" i="9"/>
  <c r="G17" i="9"/>
  <c r="G16" i="9"/>
  <c r="G15" i="9"/>
  <c r="G30" i="9" l="1"/>
  <c r="G20" i="9"/>
  <c r="H32" i="9" l="1"/>
  <c r="G10" i="13" l="1"/>
  <c r="H36" i="9" l="1"/>
</calcChain>
</file>

<file path=xl/comments1.xml><?xml version="1.0" encoding="utf-8"?>
<comments xmlns="http://schemas.openxmlformats.org/spreadsheetml/2006/main">
  <authors>
    <author>Administrateur</author>
    <author>management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 xml:space="preserve">remboursement guinée ARCUS
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remboursé 1000000 octobre 2017
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à rendre suite salaire janvier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300000 avance frais medicaux
350000 à rendre le mardi 23/01/18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Administrateur:</t>
        </r>
        <r>
          <rPr>
            <sz val="9"/>
            <color indexed="81"/>
            <rFont val="Tahoma"/>
            <family val="2"/>
          </rPr>
          <t xml:space="preserve">
180000 cheque
60000 espece</t>
        </r>
      </text>
    </comment>
  </commentList>
</comments>
</file>

<file path=xl/sharedStrings.xml><?xml version="1.0" encoding="utf-8"?>
<sst xmlns="http://schemas.openxmlformats.org/spreadsheetml/2006/main" count="10138" uniqueCount="2311">
  <si>
    <t>Date</t>
  </si>
  <si>
    <t>nom</t>
  </si>
  <si>
    <t>donor</t>
  </si>
  <si>
    <t>Office</t>
  </si>
  <si>
    <t xml:space="preserve"> </t>
  </si>
  <si>
    <t>Michel</t>
  </si>
  <si>
    <t>Étiquettes de lignes</t>
  </si>
  <si>
    <t>Total général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</si>
  <si>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</si>
  <si>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</si>
  <si>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</si>
  <si>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</si>
  <si>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</si>
  <si>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</si>
  <si>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</si>
  <si>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</si>
  <si>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</si>
  <si>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</si>
  <si>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</si>
  <si>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</si>
  <si>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</si>
  <si>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</si>
  <si>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</si>
  <si>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Cécile</t>
  </si>
  <si>
    <t>Charlotte</t>
  </si>
  <si>
    <t>Management</t>
  </si>
  <si>
    <t>Cash book</t>
  </si>
  <si>
    <t>TOTAL CAISSE</t>
  </si>
  <si>
    <t>TOTAL GENERAL</t>
  </si>
  <si>
    <t>retrait appro Caisse</t>
  </si>
  <si>
    <t>Total Avances</t>
  </si>
  <si>
    <t>Bassirou</t>
  </si>
  <si>
    <t>Papa Maktar</t>
  </si>
  <si>
    <t>E4</t>
  </si>
  <si>
    <t>Investigation</t>
  </si>
  <si>
    <t>Légal</t>
  </si>
  <si>
    <t>Rembours Prêts</t>
  </si>
  <si>
    <t xml:space="preserve">Transfert </t>
  </si>
  <si>
    <t xml:space="preserve">  </t>
  </si>
  <si>
    <t>E10</t>
  </si>
  <si>
    <t>E7</t>
  </si>
  <si>
    <t>E9</t>
  </si>
  <si>
    <t>sékou voyni</t>
  </si>
  <si>
    <t>LIBELLES</t>
  </si>
  <si>
    <t>SGBS-14009815191-69</t>
  </si>
  <si>
    <t>SGBS-14019815199</t>
  </si>
  <si>
    <t>Solde comptable au 31/12/2017</t>
  </si>
  <si>
    <t>Libellés</t>
  </si>
  <si>
    <t>Solde</t>
  </si>
  <si>
    <t>Détails</t>
  </si>
  <si>
    <t>Type de dépenses</t>
  </si>
  <si>
    <t xml:space="preserve">Department </t>
  </si>
  <si>
    <t>ENTREE</t>
  </si>
  <si>
    <t>SORTIE</t>
  </si>
  <si>
    <t>AVANCE SALAIRE SALF 2018</t>
  </si>
  <si>
    <t>Nom</t>
  </si>
  <si>
    <t>fev/18</t>
  </si>
  <si>
    <t>aout/18</t>
  </si>
  <si>
    <t>dec/18</t>
  </si>
  <si>
    <t>avance</t>
  </si>
  <si>
    <t>remboursé</t>
  </si>
  <si>
    <t>Cecile</t>
  </si>
  <si>
    <t>mactar</t>
  </si>
  <si>
    <t>voyni</t>
  </si>
  <si>
    <t>bassirou</t>
  </si>
  <si>
    <t>john</t>
  </si>
  <si>
    <t>mory</t>
  </si>
  <si>
    <t>camara</t>
  </si>
  <si>
    <t>sokhoba</t>
  </si>
  <si>
    <t>Danielle</t>
  </si>
  <si>
    <t>SGBS</t>
  </si>
  <si>
    <t xml:space="preserve">N° Piéce </t>
  </si>
  <si>
    <t xml:space="preserve">depenses en CFA </t>
  </si>
  <si>
    <t>depenses en $</t>
  </si>
  <si>
    <t xml:space="preserve">Taux de change $ </t>
  </si>
  <si>
    <t>Donors 2018</t>
  </si>
  <si>
    <t>Opening Balance FCFA</t>
  </si>
  <si>
    <t>Opening Balance in $</t>
  </si>
  <si>
    <t>Donated FCFA</t>
  </si>
  <si>
    <t>Donated in $</t>
  </si>
  <si>
    <t>Used in FCFA</t>
  </si>
  <si>
    <t>Used in $</t>
  </si>
  <si>
    <t>Balance in FCFA</t>
  </si>
  <si>
    <t>Balance in $</t>
  </si>
  <si>
    <t>Exchange rate $</t>
  </si>
  <si>
    <t>Rufford</t>
  </si>
  <si>
    <t>Janvier 18</t>
  </si>
  <si>
    <t>Février 18</t>
  </si>
  <si>
    <t>Mars 18</t>
  </si>
  <si>
    <t>Avril 18</t>
  </si>
  <si>
    <t>Wildcat</t>
  </si>
  <si>
    <t>Mai 18</t>
  </si>
  <si>
    <t>Juin 18</t>
  </si>
  <si>
    <t>Juillet 18</t>
  </si>
  <si>
    <t>Août 18</t>
  </si>
  <si>
    <t>Septembre 18</t>
  </si>
  <si>
    <t>Octobre 18</t>
  </si>
  <si>
    <t>Novembre 18</t>
  </si>
  <si>
    <t>Décembre 18</t>
  </si>
  <si>
    <t>AVAAZ</t>
  </si>
  <si>
    <t>USFWS</t>
  </si>
  <si>
    <t>TOTAL</t>
  </si>
  <si>
    <t>Legal</t>
  </si>
  <si>
    <t>CCU</t>
  </si>
  <si>
    <t xml:space="preserve">N° chéque </t>
  </si>
  <si>
    <t>number/Piéce</t>
  </si>
  <si>
    <t xml:space="preserve">Somme de depenses en CFA </t>
  </si>
  <si>
    <t>Étiquettes de colonnes</t>
  </si>
  <si>
    <t>Office Materials</t>
  </si>
  <si>
    <t>Bank Fees</t>
  </si>
  <si>
    <t>Personnel</t>
  </si>
  <si>
    <t>EAGLE NETWORK</t>
  </si>
  <si>
    <t>PROJECT:</t>
  </si>
  <si>
    <t xml:space="preserve">PERIOD:                      </t>
  </si>
  <si>
    <t>×</t>
  </si>
  <si>
    <t xml:space="preserve"> total A</t>
  </si>
  <si>
    <t>total B</t>
  </si>
  <si>
    <t>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</si>
  <si>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………………………………………………………………………………………………………………………………..</t>
  </si>
  <si>
    <t>PROJECT COORDINATOR</t>
  </si>
  <si>
    <t>ACCOUNTANT</t>
  </si>
  <si>
    <t>EAGLE Senegal</t>
  </si>
  <si>
    <t>Cécile BLOCH</t>
  </si>
  <si>
    <t>Khady NDIAYE</t>
  </si>
  <si>
    <t>Billetage</t>
  </si>
  <si>
    <t>Billets de :</t>
  </si>
  <si>
    <t>Pièces de:</t>
  </si>
  <si>
    <t>Solde physique (C = A+B)</t>
  </si>
  <si>
    <t>Solde comptable (D)</t>
  </si>
  <si>
    <t>Ecart (E = C-D)</t>
  </si>
  <si>
    <t>Justification de l'écart : ………………………………………………………………………………………….……..</t>
  </si>
  <si>
    <t>Solde à rembourser</t>
  </si>
  <si>
    <t xml:space="preserve">PROJECT: </t>
  </si>
  <si>
    <t xml:space="preserve">n° </t>
  </si>
  <si>
    <t>Débit</t>
  </si>
  <si>
    <t>Crédit</t>
  </si>
  <si>
    <t>EAGLE SENEGAL</t>
  </si>
  <si>
    <t>Etat de Rapprochement bancaire</t>
  </si>
  <si>
    <r>
      <t xml:space="preserve">en </t>
    </r>
    <r>
      <rPr>
        <b/>
        <i/>
        <sz val="12"/>
        <rFont val="Arial"/>
        <family val="2"/>
      </rPr>
      <t>FCFA</t>
    </r>
    <r>
      <rPr>
        <b/>
        <sz val="12"/>
        <rFont val="Arial"/>
        <family val="2"/>
      </rPr>
      <t xml:space="preserve"> </t>
    </r>
  </si>
  <si>
    <t>BANQUE</t>
  </si>
  <si>
    <t>Nom de la banque:</t>
  </si>
  <si>
    <t>Numéro du compte:</t>
  </si>
  <si>
    <t>Intitulé du compte:</t>
  </si>
  <si>
    <t>COMPTABILITE</t>
  </si>
  <si>
    <t>Libellé</t>
  </si>
  <si>
    <t>COMPTABLE</t>
  </si>
  <si>
    <t>Cécile Bloch</t>
  </si>
  <si>
    <t>14009815191-69</t>
  </si>
  <si>
    <t>Sté WCP</t>
  </si>
  <si>
    <t>14019815199-11</t>
  </si>
  <si>
    <t>DATE</t>
  </si>
  <si>
    <t xml:space="preserve">commentaire </t>
  </si>
  <si>
    <t>E11</t>
  </si>
  <si>
    <t xml:space="preserve">Investigation </t>
  </si>
  <si>
    <t xml:space="preserve">Frais GAB </t>
  </si>
  <si>
    <t xml:space="preserve">bonnus decembre </t>
  </si>
  <si>
    <t>Maktar</t>
  </si>
  <si>
    <t>Seckou</t>
  </si>
  <si>
    <t xml:space="preserve">bonus </t>
  </si>
  <si>
    <t>michel</t>
  </si>
  <si>
    <t>Chèque 9442638 loyer bureau janvier 18</t>
  </si>
  <si>
    <t xml:space="preserve">Rent &amp; utilities </t>
  </si>
  <si>
    <t>Chèque 9442639 charge loyer bureau janvier 18</t>
  </si>
  <si>
    <t>Chèque 9442640 femme menage décembre</t>
  </si>
  <si>
    <t>Service</t>
  </si>
  <si>
    <t>achats epiceries</t>
  </si>
  <si>
    <t>facture repas obséque michel</t>
  </si>
  <si>
    <t>Team Building</t>
  </si>
  <si>
    <t>facture presse obseque</t>
  </si>
  <si>
    <t>achat sucre</t>
  </si>
  <si>
    <t>achat carte de credit orange</t>
  </si>
  <si>
    <t>Telephone</t>
  </si>
  <si>
    <t>facture seddodeuxieme 15 dec</t>
  </si>
  <si>
    <t>facture senelec</t>
  </si>
  <si>
    <t>facture sde</t>
  </si>
  <si>
    <t>essence voiture course salf</t>
  </si>
  <si>
    <t>Transport</t>
  </si>
  <si>
    <t>achat formlaire declaration du mouvement travailleur</t>
  </si>
  <si>
    <t>courone de fleurs obséque</t>
  </si>
  <si>
    <t>facture carde photo</t>
  </si>
  <si>
    <t>tirage photo obséque</t>
  </si>
  <si>
    <t xml:space="preserve">travel sub danielle </t>
  </si>
  <si>
    <t>Travel Subsistence</t>
  </si>
  <si>
    <t>decodage ordinateur michel</t>
  </si>
  <si>
    <t xml:space="preserve">bureautique </t>
  </si>
  <si>
    <t>2 peage E7</t>
  </si>
  <si>
    <t>péage bureau AIBD bureau</t>
  </si>
  <si>
    <t xml:space="preserve">droit de stationement </t>
  </si>
  <si>
    <t>facture de location chaises et baches</t>
  </si>
  <si>
    <t>imprim carte obséque</t>
  </si>
  <si>
    <t>Chèque 9442643 bonus par chéque maitre diagne</t>
  </si>
  <si>
    <t>lawyer fees</t>
  </si>
  <si>
    <t>achats 3 paquets crochets</t>
  </si>
  <si>
    <t>FA 0046070 Burotic achats 10 classeurs+Cartouches HP Laser CF217A</t>
  </si>
  <si>
    <t>FA 0046070 Burotic achat HP Multifonction LaserJet Pro MFP</t>
  </si>
  <si>
    <t>Equipement</t>
  </si>
  <si>
    <t>tombe obséque</t>
  </si>
  <si>
    <t>cerceuil michel</t>
  </si>
  <si>
    <t>taxe simt michel</t>
  </si>
  <si>
    <t>morgue michel</t>
  </si>
  <si>
    <t>carte credit orange</t>
  </si>
  <si>
    <t>trust bulding E9</t>
  </si>
  <si>
    <t>Trust Building</t>
  </si>
  <si>
    <t>frais certificat de dece michel</t>
  </si>
  <si>
    <t>Frais edition extrait com</t>
  </si>
  <si>
    <t>SGBS-2</t>
  </si>
  <si>
    <t>trust buldingE4</t>
  </si>
  <si>
    <t>trust bulding E10</t>
  </si>
  <si>
    <t>reparation telephone E10</t>
  </si>
  <si>
    <t xml:space="preserve">achat cable téléphone </t>
  </si>
  <si>
    <t>location corbillard michel</t>
  </si>
  <si>
    <t>reaps obséque michel</t>
  </si>
  <si>
    <t>messe obséque</t>
  </si>
  <si>
    <t>location bus obséque</t>
  </si>
  <si>
    <t>achat jus reunion pantéra</t>
  </si>
  <si>
    <t>facture seddo 1ére 15 janvier</t>
  </si>
  <si>
    <t>confection catre visite equipe</t>
  </si>
  <si>
    <t xml:space="preserve">achats de 5 sacs enquete </t>
  </si>
  <si>
    <t>achat 7 paquets crochets</t>
  </si>
  <si>
    <t>Chèque 9442644 Ipress</t>
  </si>
  <si>
    <t>achat carnet journal de caisse</t>
  </si>
  <si>
    <t>facture CSS</t>
  </si>
  <si>
    <t>achat de sucre</t>
  </si>
  <si>
    <t>achat de scotch</t>
  </si>
  <si>
    <t>transport Danielle bureau- AIBD</t>
  </si>
  <si>
    <t>Maison gare routiére</t>
  </si>
  <si>
    <t>panier 4jours</t>
  </si>
  <si>
    <t>trust bulding</t>
  </si>
  <si>
    <t>2 nuits auberge</t>
  </si>
  <si>
    <t>3jours panier</t>
  </si>
  <si>
    <t>3jours auberge</t>
  </si>
  <si>
    <t xml:space="preserve">trust bulding </t>
  </si>
  <si>
    <t>achat intercalaires</t>
  </si>
  <si>
    <t>decompte droit michel</t>
  </si>
  <si>
    <t>salaire Cécile janvier</t>
  </si>
  <si>
    <t xml:space="preserve">bonus logement </t>
  </si>
  <si>
    <t>achat epicerie</t>
  </si>
  <si>
    <t xml:space="preserve">frais de visa charlotte </t>
  </si>
  <si>
    <t>Travel Expenses</t>
  </si>
  <si>
    <t>Frais de modification plafond</t>
  </si>
  <si>
    <t>Chèque 9442646 salaire charlotte janvier</t>
  </si>
  <si>
    <t>Chèque 9442646  bonus logement</t>
  </si>
  <si>
    <t>paiement securité sociale charlotte par carte</t>
  </si>
  <si>
    <t>prestation salaire</t>
  </si>
  <si>
    <t xml:space="preserve">salaire janvier </t>
  </si>
  <si>
    <t>Bonus janv</t>
  </si>
  <si>
    <t>Allocation  janvier</t>
  </si>
  <si>
    <t>Bonus janvier</t>
  </si>
  <si>
    <t>bonus janvier</t>
  </si>
  <si>
    <t xml:space="preserve">bonus janvier </t>
  </si>
  <si>
    <t>facture BUROTIC ( achat de ramette)</t>
  </si>
  <si>
    <t>facture sonatel</t>
  </si>
  <si>
    <t>commission MVTS 3500</t>
  </si>
  <si>
    <t>facture BUROTIC ( achat de marqueur)</t>
  </si>
  <si>
    <t>Commission MVTS :3500</t>
  </si>
  <si>
    <t>transport Bureau-DGID Bourguiba-Mairie Fann bureau</t>
  </si>
  <si>
    <t>transport juriste bureau MEDD</t>
  </si>
  <si>
    <t>transport bureau ville CCS bureau</t>
  </si>
  <si>
    <t>transport semaine Bassirou</t>
  </si>
  <si>
    <t>transport semaine</t>
  </si>
  <si>
    <t>02/012018</t>
  </si>
  <si>
    <t>transp dic bureau</t>
  </si>
  <si>
    <t>transp tribul avocat bureau</t>
  </si>
  <si>
    <t>indicateur transp plis telephone</t>
  </si>
  <si>
    <t>transp bureau cnart bureau</t>
  </si>
  <si>
    <t>transp bureau banque AIDB</t>
  </si>
  <si>
    <t xml:space="preserve">transp bureau- AIBD </t>
  </si>
  <si>
    <t>transp AIBD-Bureau</t>
  </si>
  <si>
    <t xml:space="preserve"> transp bureau-banque -bureau</t>
  </si>
  <si>
    <t>transport E10 bureau</t>
  </si>
  <si>
    <t>essence course salf</t>
  </si>
  <si>
    <t>2 péage bureau pikine</t>
  </si>
  <si>
    <t>péage AIBD bureau</t>
  </si>
  <si>
    <t>transport investigation</t>
  </si>
  <si>
    <t>trnasport investigation E10</t>
  </si>
  <si>
    <t>transport mission</t>
  </si>
  <si>
    <t>18/0/12018</t>
  </si>
  <si>
    <t>transp maison -gare routiére</t>
  </si>
  <si>
    <t xml:space="preserve">transp gare routiére -centre du pays </t>
  </si>
  <si>
    <t xml:space="preserve">transport au centre </t>
  </si>
  <si>
    <t xml:space="preserve">transp interieur </t>
  </si>
  <si>
    <t>transp investigation</t>
  </si>
  <si>
    <t>transp garage maison</t>
  </si>
  <si>
    <t>transport semaine E 4</t>
  </si>
  <si>
    <t>12/012018</t>
  </si>
  <si>
    <t>transport E4 semaine</t>
  </si>
  <si>
    <t>transport bureau ville deux fois</t>
  </si>
  <si>
    <t>transp-maison - grare routiére</t>
  </si>
  <si>
    <t>transport sud investigation</t>
  </si>
  <si>
    <t>transport gare routiére -maison</t>
  </si>
  <si>
    <t>transport global investigation du 24</t>
  </si>
  <si>
    <t xml:space="preserve">transport semaine </t>
  </si>
  <si>
    <t>06/01/20018</t>
  </si>
  <si>
    <t>2 peage</t>
  </si>
  <si>
    <t>transport bureau ville bureau</t>
  </si>
  <si>
    <t xml:space="preserve">transport E9  bureau </t>
  </si>
  <si>
    <t>transport bureau pikine</t>
  </si>
  <si>
    <t>transport  investigation</t>
  </si>
  <si>
    <t>transp maison-garage</t>
  </si>
  <si>
    <t>transp gare routiére -lieu investigation</t>
  </si>
  <si>
    <t>transport lieu investigation -retour</t>
  </si>
  <si>
    <t>transp gare rout -maison</t>
  </si>
  <si>
    <t>transport -parcelle-pikine-parcelle</t>
  </si>
  <si>
    <t>transport marché poisson-pikine-parcelle</t>
  </si>
  <si>
    <t>transport-cim-pikine-parcelle</t>
  </si>
  <si>
    <t>transport marché poisson-pikine</t>
  </si>
  <si>
    <t>transp pikine parcelle</t>
  </si>
  <si>
    <t>transport bureau - pikine</t>
  </si>
  <si>
    <t>transport -pikine -parcelle</t>
  </si>
  <si>
    <t>transport  ville banque bureau</t>
  </si>
  <si>
    <t>transport bureau pikine -PA-Ngor</t>
  </si>
  <si>
    <t>transport ville -bureau</t>
  </si>
  <si>
    <t>transport semaine Makatr</t>
  </si>
  <si>
    <t>transport -bureau-banque-bureau</t>
  </si>
  <si>
    <t>complément transp bureau ucad</t>
  </si>
  <si>
    <t>transp seydou service grande bretagne -bureau</t>
  </si>
  <si>
    <t>transport bureau-burotic -banque</t>
  </si>
  <si>
    <t>transport bureau -banque -bureau</t>
  </si>
  <si>
    <t>transport voyni</t>
  </si>
  <si>
    <t>transport yoff-mairie fann-bureau</t>
  </si>
  <si>
    <t>transport-bureau-ville</t>
  </si>
  <si>
    <t>transport bureau-inspection du travail</t>
  </si>
  <si>
    <t>transport bureau inspection du travail</t>
  </si>
  <si>
    <t>transport</t>
  </si>
  <si>
    <t>transport yoff-tribunal</t>
  </si>
  <si>
    <t>transport tribunal-bureau</t>
  </si>
  <si>
    <t>paiement facture journaliste</t>
  </si>
  <si>
    <t>Bonnus</t>
  </si>
  <si>
    <t>Media</t>
  </si>
  <si>
    <t>Séckou</t>
  </si>
  <si>
    <t>main d'œuvre menuisier</t>
  </si>
  <si>
    <t>Services</t>
  </si>
  <si>
    <t xml:space="preserve">facture credit telephonique </t>
  </si>
  <si>
    <t>repas 5jours</t>
  </si>
  <si>
    <t>hotel 4jours</t>
  </si>
  <si>
    <t xml:space="preserve">achat de boisson +repas +credit + transport pour indicateur et le cible </t>
  </si>
  <si>
    <t>transport bureau aéroport-aéroport bureau( voyage ghana)</t>
  </si>
  <si>
    <t>achat de repas et raffraichissement (ghana soir)</t>
  </si>
  <si>
    <t>Achat de deux puces MTN et carte crédit</t>
  </si>
  <si>
    <t>achat de repas et raffraichissement  AIBD</t>
  </si>
  <si>
    <t>transport aller-retour hotel -ambassade de France</t>
  </si>
  <si>
    <t>frais de reproduction carte professionnel</t>
  </si>
  <si>
    <t xml:space="preserve">facture 00274 4nuités </t>
  </si>
  <si>
    <t>frais de delivrance d'urgence passeport</t>
  </si>
  <si>
    <t>achat de cartouches</t>
  </si>
  <si>
    <t>carburant pour course salf mbour AIBD-DAKAR</t>
  </si>
  <si>
    <t>ticket péage</t>
  </si>
  <si>
    <t xml:space="preserve">achat dépicerie              </t>
  </si>
  <si>
    <t>achta d'épicerie facture OMEGA</t>
  </si>
  <si>
    <t>achat de pompe à eau et balai</t>
  </si>
  <si>
    <t>timbre pour virement bancaire</t>
  </si>
  <si>
    <t>transfert d'argent wari</t>
  </si>
  <si>
    <t>Transfer fees</t>
  </si>
  <si>
    <t xml:space="preserve">facture MPS 1ére acompte </t>
  </si>
  <si>
    <t>reluire</t>
  </si>
  <si>
    <t>paiement reliquat du 06/12/2017 pour confection de 3 chaises plus vernissage</t>
  </si>
  <si>
    <t xml:space="preserve">Achat porte feuille </t>
  </si>
  <si>
    <t>transport : carburant / investigation</t>
  </si>
  <si>
    <t xml:space="preserve">ticket stationnement </t>
  </si>
  <si>
    <t xml:space="preserve">repas pour indicateur  +boisson+eau +credit </t>
  </si>
  <si>
    <t xml:space="preserve">repas +boisson+eau et transport </t>
  </si>
  <si>
    <t xml:space="preserve">Achat pressea bissap +coktail +bissap +sable chocolat pour anniversaire bassirou </t>
  </si>
  <si>
    <t>Team building</t>
  </si>
  <si>
    <t>remis à charlotte 198000fcfa change livre sterling</t>
  </si>
  <si>
    <t>facture premiére quinzaine seddo</t>
  </si>
  <si>
    <t>Achat de deux carte recharge orange (urgence)</t>
  </si>
  <si>
    <t xml:space="preserve">credit pour le cible </t>
  </si>
  <si>
    <t xml:space="preserve">repas +boisson+eau pour le cible </t>
  </si>
  <si>
    <t xml:space="preserve">forfait remis a un  interpréte +repas </t>
  </si>
  <si>
    <t xml:space="preserve">boisson pour  le cible </t>
  </si>
  <si>
    <t xml:space="preserve">achat credit pour cible </t>
  </si>
  <si>
    <t xml:space="preserve">repas +transport pour le cible </t>
  </si>
  <si>
    <t>métro aéroport à king cross station</t>
  </si>
  <si>
    <t xml:space="preserve">taxi cambridge à lhotel </t>
  </si>
  <si>
    <t>repas du jour</t>
  </si>
  <si>
    <t>achat rame papiers cartonnés</t>
  </si>
  <si>
    <t>achat de chemisier ( 1 paquet)</t>
  </si>
  <si>
    <t>achat de carburant pour courses SALF</t>
  </si>
  <si>
    <t xml:space="preserve">achat de trois paquets cannettes </t>
  </si>
  <si>
    <t>achat de 5 paques d'eau</t>
  </si>
  <si>
    <t>achat de 60 piéces de madeleines</t>
  </si>
  <si>
    <t>achat 60 piéces de cakes coeur</t>
  </si>
  <si>
    <t>achat de serviette à papier</t>
  </si>
  <si>
    <t>taxià gare cambridge</t>
  </si>
  <si>
    <t>une nuité hotel dreamtel</t>
  </si>
  <si>
    <t>forfait transport formation du 21/02/2018</t>
  </si>
  <si>
    <t>complémént allocation fevrier</t>
  </si>
  <si>
    <t>achat de pompe omo</t>
  </si>
  <si>
    <t>achat de carte crédit</t>
  </si>
  <si>
    <t>Seydou</t>
  </si>
  <si>
    <t>travel Subsistence seydou 6jours</t>
  </si>
  <si>
    <t>bonus logement</t>
  </si>
  <si>
    <t>salaire fevrier</t>
  </si>
  <si>
    <t xml:space="preserve">lavage couverture </t>
  </si>
  <si>
    <t>complément travel subsistence 6jours</t>
  </si>
  <si>
    <t>carburant pour course salf Bureau- AIBD-Bureau</t>
  </si>
  <si>
    <t xml:space="preserve">ticket péage </t>
  </si>
  <si>
    <t xml:space="preserve"> paiement facture N°105042658922 sde du 13/12/2017au 12/02/2018</t>
  </si>
  <si>
    <t>Rent &amp; Utilities</t>
  </si>
  <si>
    <t>paiement facture  N° 9398892 senelec du 27/11/2017 au 23/01/2018</t>
  </si>
  <si>
    <t>paiement facture sonatel</t>
  </si>
  <si>
    <t>Internet</t>
  </si>
  <si>
    <t>paiement facture sonatel charlotte</t>
  </si>
  <si>
    <t xml:space="preserve">achat de papeterie </t>
  </si>
  <si>
    <t>achat de fauteuil president chez mobicom facture N°000237</t>
  </si>
  <si>
    <t xml:space="preserve">repas 2 jours </t>
  </si>
  <si>
    <t xml:space="preserve">location voiture 2 jours </t>
  </si>
  <si>
    <t xml:space="preserve">carburant voiture </t>
  </si>
  <si>
    <t xml:space="preserve">opération tamba reglement cahuffeur 1jours </t>
  </si>
  <si>
    <t xml:space="preserve">panier repas operation tamba </t>
  </si>
  <si>
    <t xml:space="preserve">bouteille d eau + beignet café </t>
  </si>
  <si>
    <t xml:space="preserve">achat miel +eau </t>
  </si>
  <si>
    <t>transport bureau maison</t>
  </si>
  <si>
    <t>transport maison gare routiére</t>
  </si>
  <si>
    <t>transport investigation 1er jour</t>
  </si>
  <si>
    <t>transport investigation 2éme jour</t>
  </si>
  <si>
    <t xml:space="preserve">scat urbam maison </t>
  </si>
  <si>
    <t xml:space="preserve">Bureau cnart assurance </t>
  </si>
  <si>
    <t xml:space="preserve">transport gare routiére </t>
  </si>
  <si>
    <t xml:space="preserve">transport investigation </t>
  </si>
  <si>
    <t>transport intérieur</t>
  </si>
  <si>
    <t>transport -bureau-ville-bureau</t>
  </si>
  <si>
    <t>transport OCRITIS -ville</t>
  </si>
  <si>
    <t>transport bureau-capa-bureau</t>
  </si>
  <si>
    <t>transport bureau -Ambassade- bureau</t>
  </si>
  <si>
    <t>transport-Ambassade-bureau</t>
  </si>
  <si>
    <t>transport -Dic-bureau</t>
  </si>
  <si>
    <t xml:space="preserve">transport taxi cécile </t>
  </si>
  <si>
    <t xml:space="preserve">transport bureau-banque-bureau </t>
  </si>
  <si>
    <t>transport bureau-ville-bureau</t>
  </si>
  <si>
    <t>transport aller-retour AIBD</t>
  </si>
  <si>
    <t>transport bureau-ambassade de France -ministére interieur - papaex -papeterie-ouest afr</t>
  </si>
  <si>
    <t>transport bureau-tribunal</t>
  </si>
  <si>
    <t xml:space="preserve">transport tribunal Assemblé nationale </t>
  </si>
  <si>
    <t>transport tribunal -repro systéme</t>
  </si>
  <si>
    <t>transport-bureau repro systéme</t>
  </si>
  <si>
    <t>transport bureau-banque-bureau deux fois</t>
  </si>
  <si>
    <t>transport PA - Ngor</t>
  </si>
  <si>
    <t>Ngor-bureau</t>
  </si>
  <si>
    <t>transport bureau banque -bureau</t>
  </si>
  <si>
    <t>transport bureau-ville</t>
  </si>
  <si>
    <t>transport banque-bureau</t>
  </si>
  <si>
    <t>transport bureau-banque-bureau</t>
  </si>
  <si>
    <t>transport bureau-ville-sde-sonatel-bureau</t>
  </si>
  <si>
    <t>transport yoff nord foire aller retour</t>
  </si>
  <si>
    <t>transport bureau-CNART</t>
  </si>
  <si>
    <t>transport CNART-ville</t>
  </si>
  <si>
    <t>transport ville-point E</t>
  </si>
  <si>
    <t>transport point E - ville</t>
  </si>
  <si>
    <t>transport bureau-Ministére EAUX et FORET</t>
  </si>
  <si>
    <t>transport Ministére -bureau</t>
  </si>
  <si>
    <t>transport bas</t>
  </si>
  <si>
    <t>transport patte d'eoi-nord foire aller retour</t>
  </si>
  <si>
    <t>transport bureau-DIC</t>
  </si>
  <si>
    <t>transport tribunal-burotic</t>
  </si>
  <si>
    <t>transport liberté 6-yoff</t>
  </si>
  <si>
    <t>transport bureau-UCAD</t>
  </si>
  <si>
    <t>transport UCAD-DAP</t>
  </si>
  <si>
    <t>transport DAP -Ministére de linterieur</t>
  </si>
  <si>
    <t>transport MEDD-Bureau</t>
  </si>
  <si>
    <t>transport bureau -inspection du travail</t>
  </si>
  <si>
    <t>transport tribunal -bureau</t>
  </si>
  <si>
    <t>transport bureau-Ipres</t>
  </si>
  <si>
    <t>transport Ipres-tribunal</t>
  </si>
  <si>
    <t>tribunal-CSS</t>
  </si>
  <si>
    <t>CSS - bureau</t>
  </si>
  <si>
    <t>transport bureau-ocritis</t>
  </si>
  <si>
    <t>transport DIC-bureau</t>
  </si>
  <si>
    <t>transport bureau -OCRITIS - bureau</t>
  </si>
  <si>
    <t>transport tiléne maison 1er jour</t>
  </si>
  <si>
    <t>Transport guediaway pikine -colobane</t>
  </si>
  <si>
    <t>transport bureau-colobane-HLM-parcelle-bureau</t>
  </si>
  <si>
    <t xml:space="preserve">  Paiement prestation janvier femme de ménage </t>
  </si>
  <si>
    <t>CNART reglement  loyer  fevrier  facture N° 02/2018</t>
  </si>
  <si>
    <t>CNART Prestation Gardienage et entretient fevrier facture N°02/2018</t>
  </si>
  <si>
    <t>Retrait carte bleu 500GHC (gnana)</t>
  </si>
  <si>
    <t>achatsde 3 adaptateur a l aeroport blaise diagne</t>
  </si>
  <si>
    <t>deuxiémé acompte achat de tasse avec marquage logo  stylo clés USB polo noirs et coffret 4piéce</t>
  </si>
  <si>
    <t>ordre de virement  pour caisse des depots et consignations pour les frais d adhesion annuel CFE(</t>
  </si>
  <si>
    <t>SGBS2</t>
  </si>
  <si>
    <t>retrait carte bleu pour achats plus transport bureau -burotic -b (voir fact burotic)</t>
  </si>
  <si>
    <t xml:space="preserve">Transport ville aller retour </t>
  </si>
  <si>
    <t xml:space="preserve">retrait carte bleu pour achat de cartouche </t>
  </si>
  <si>
    <t xml:space="preserve">paiement par carte bancaire/train king station-cambridge </t>
  </si>
  <si>
    <t>Frais transfert ciasse des FRAN</t>
  </si>
  <si>
    <t xml:space="preserve">retrait par carte </t>
  </si>
  <si>
    <t>train cambridge à londres</t>
  </si>
  <si>
    <t>metro hotel à ministére affaire étrangére</t>
  </si>
  <si>
    <t>retrait GAB metro hotel àeroport</t>
  </si>
  <si>
    <t xml:space="preserve">ind fevrier juriste bassirou </t>
  </si>
  <si>
    <t>ind fevrier juriste maktar</t>
  </si>
  <si>
    <t>allocation fev E7</t>
  </si>
  <si>
    <t>allocation fev E10</t>
  </si>
  <si>
    <t>allocation fev E9</t>
  </si>
  <si>
    <t>allocation voynu seckou</t>
  </si>
  <si>
    <t>allocation E4</t>
  </si>
  <si>
    <t xml:space="preserve">indemnité fev charlotte </t>
  </si>
  <si>
    <t xml:space="preserve">bonnus logement </t>
  </si>
  <si>
    <t xml:space="preserve">achat de 2 smartphone SAMSUNG core prime a lamp fall electronique facture N°0000190 </t>
  </si>
  <si>
    <t>CNART reglement  loyer  Mars  facture N° 03/2018</t>
  </si>
  <si>
    <t>CNART Prestation Gardienage et entretient Mars facture N°03/2018</t>
  </si>
  <si>
    <t xml:space="preserve">Commision movement </t>
  </si>
  <si>
    <t>COMMIsion movement 3500</t>
  </si>
  <si>
    <t xml:space="preserve">Khady </t>
  </si>
  <si>
    <t>Solde comptable au 01/03/2018</t>
  </si>
  <si>
    <t>au 31/03/2018</t>
  </si>
  <si>
    <t xml:space="preserve">cecile </t>
  </si>
  <si>
    <t xml:space="preserve">Maktar </t>
  </si>
  <si>
    <t xml:space="preserve">Frais edition extrait com </t>
  </si>
  <si>
    <t xml:space="preserve">commission mouvements </t>
  </si>
  <si>
    <t xml:space="preserve">Commission mouvements </t>
  </si>
  <si>
    <t xml:space="preserve">Solde comptabilité </t>
  </si>
  <si>
    <t xml:space="preserve">Total frais </t>
  </si>
  <si>
    <t>Solde comptabilité</t>
  </si>
  <si>
    <t xml:space="preserve">Solde </t>
  </si>
  <si>
    <t xml:space="preserve">Virement reçu d eagle INC </t>
  </si>
  <si>
    <t>COORDINATRICE</t>
  </si>
  <si>
    <t>sekou</t>
  </si>
  <si>
    <t xml:space="preserve">khady </t>
  </si>
  <si>
    <t>Sekou</t>
  </si>
  <si>
    <t xml:space="preserve">Transport bureau burotic aller retour </t>
  </si>
  <si>
    <t xml:space="preserve">Transport banque aller retour </t>
  </si>
  <si>
    <t>SGBS1</t>
  </si>
  <si>
    <t>management</t>
  </si>
  <si>
    <t>Rent &amp;Utilities</t>
  </si>
  <si>
    <t>RAPPORT FINANCIER GLOBAL  2018</t>
  </si>
  <si>
    <t>CA-01-18-01</t>
  </si>
  <si>
    <t>CA-01-18-02</t>
  </si>
  <si>
    <t>BQ1-01-18-01</t>
  </si>
  <si>
    <t>BQ1-01-18-02</t>
  </si>
  <si>
    <t>BQ1-01-18-03</t>
  </si>
  <si>
    <t>CA-01-18-04</t>
  </si>
  <si>
    <t>CA-01-18-05</t>
  </si>
  <si>
    <t>CA-01-18-06</t>
  </si>
  <si>
    <t>CA-01-18-07</t>
  </si>
  <si>
    <t>CA-01-18-09</t>
  </si>
  <si>
    <t>CA-01-18-10</t>
  </si>
  <si>
    <t>CA-01-18-11</t>
  </si>
  <si>
    <t>CA-01-18-12</t>
  </si>
  <si>
    <t>CA-01-18-13</t>
  </si>
  <si>
    <t>CA-01-18-14</t>
  </si>
  <si>
    <t>CA-01-18-15</t>
  </si>
  <si>
    <t>CA-01-18-17</t>
  </si>
  <si>
    <t>CA-01-18-18</t>
  </si>
  <si>
    <t>CA-01-18-19</t>
  </si>
  <si>
    <t>CA-01-18-20</t>
  </si>
  <si>
    <t>CA-01-18-21</t>
  </si>
  <si>
    <t>CA-01-18-22</t>
  </si>
  <si>
    <t>CA-01-18-23</t>
  </si>
  <si>
    <t>CA-01-18-24</t>
  </si>
  <si>
    <t>CA-01-18-25</t>
  </si>
  <si>
    <t>CA-01-18-26</t>
  </si>
  <si>
    <t>BQ1-01-18-05</t>
  </si>
  <si>
    <t>CA-01-18-27</t>
  </si>
  <si>
    <t>CA-01-18-35</t>
  </si>
  <si>
    <t>CA-01-18-29</t>
  </si>
  <si>
    <t>CA-01-18-30</t>
  </si>
  <si>
    <t>CA-01-18-31</t>
  </si>
  <si>
    <t>CA-01-18-32</t>
  </si>
  <si>
    <t>CA-01-18-33</t>
  </si>
  <si>
    <t>CA-01-18-34</t>
  </si>
  <si>
    <t>BQ1-01-18-07</t>
  </si>
  <si>
    <t>BQ2-01-18-01</t>
  </si>
  <si>
    <t>BQ1-01-18-06</t>
  </si>
  <si>
    <t>BQ1-01-18-08</t>
  </si>
  <si>
    <t>CA-01-18-36</t>
  </si>
  <si>
    <t>CA-01-18-37</t>
  </si>
  <si>
    <t>CA-01-18-38</t>
  </si>
  <si>
    <t>CA-01-18-39</t>
  </si>
  <si>
    <t>CA-01-18-40</t>
  </si>
  <si>
    <t>CA-01-18-41</t>
  </si>
  <si>
    <t>CA-01-18-42</t>
  </si>
  <si>
    <t>CA-01-18-43</t>
  </si>
  <si>
    <t>CA-01-18-44</t>
  </si>
  <si>
    <t>CA-01-18-45</t>
  </si>
  <si>
    <t>CA-01-18-47</t>
  </si>
  <si>
    <t>CA-01-18-48</t>
  </si>
  <si>
    <t>CA-01-18-49</t>
  </si>
  <si>
    <t>CA-01-18-50</t>
  </si>
  <si>
    <t>BQ1-01-18-09</t>
  </si>
  <si>
    <t>CA-01-18-51</t>
  </si>
  <si>
    <t>CA-01-18-52</t>
  </si>
  <si>
    <t>CA-01-18-53</t>
  </si>
  <si>
    <t>CA-01-18-54</t>
  </si>
  <si>
    <t>CA-01-18-56</t>
  </si>
  <si>
    <t>CA-01-18-57</t>
  </si>
  <si>
    <t>CA-01-18-58</t>
  </si>
  <si>
    <t>CA-01-18-59</t>
  </si>
  <si>
    <t>CA-01-18-60</t>
  </si>
  <si>
    <t>CA-01-18-61</t>
  </si>
  <si>
    <t>CA-01-18-62</t>
  </si>
  <si>
    <t>CA-01-18-63</t>
  </si>
  <si>
    <t>CA-01-18-64</t>
  </si>
  <si>
    <t>CA-01-18-65</t>
  </si>
  <si>
    <t>CA-01-18-66</t>
  </si>
  <si>
    <t>CA-01-18-67</t>
  </si>
  <si>
    <t>CA-01-18-71</t>
  </si>
  <si>
    <t>CA-01-18-72</t>
  </si>
  <si>
    <t>BQ1-01-18-10</t>
  </si>
  <si>
    <t>BQ1-01-18-12</t>
  </si>
  <si>
    <t>BQ1-01-18-14</t>
  </si>
  <si>
    <t>BQ1-01-18-15</t>
  </si>
  <si>
    <t>CA-01-18-73</t>
  </si>
  <si>
    <t>CA-01-18-74</t>
  </si>
  <si>
    <t>CA-01-18-75</t>
  </si>
  <si>
    <t>CA-01-18-76</t>
  </si>
  <si>
    <t>CA-01-18-77</t>
  </si>
  <si>
    <t>CA-01-18-78</t>
  </si>
  <si>
    <t>CA-01-18-79</t>
  </si>
  <si>
    <t>CA-01-18-80</t>
  </si>
  <si>
    <t>CA-01-18-81</t>
  </si>
  <si>
    <t>CA-01-18-82</t>
  </si>
  <si>
    <t>CA-01-18-83</t>
  </si>
  <si>
    <t>CA-01-18-84</t>
  </si>
  <si>
    <t>BQ1-01-18-17</t>
  </si>
  <si>
    <t>CA-01-18-86</t>
  </si>
  <si>
    <t>CA-01-18-87</t>
  </si>
  <si>
    <t>CA-01-18-88</t>
  </si>
  <si>
    <t>CA-01-18-89</t>
  </si>
  <si>
    <t>CA-01-18-90</t>
  </si>
  <si>
    <t>CA-01-18-91</t>
  </si>
  <si>
    <t>CA-01-18-92</t>
  </si>
  <si>
    <t>CA-01-18-93</t>
  </si>
  <si>
    <t>CA-01-18-94</t>
  </si>
  <si>
    <t>CA-01-18-95</t>
  </si>
  <si>
    <t>CA-02-18-01</t>
  </si>
  <si>
    <t>CA-02-18-02</t>
  </si>
  <si>
    <t>CA-02-18-03</t>
  </si>
  <si>
    <t>CA-02-18-04</t>
  </si>
  <si>
    <t>CA-02-18-05</t>
  </si>
  <si>
    <t>CA-02-18-06</t>
  </si>
  <si>
    <t>CA-02-18-07</t>
  </si>
  <si>
    <t>BQ1-02-18-02</t>
  </si>
  <si>
    <t>BQ1-02-18-03</t>
  </si>
  <si>
    <t>CA-02-18-08</t>
  </si>
  <si>
    <t>CA-02-18-09</t>
  </si>
  <si>
    <t>CA-02-18-10</t>
  </si>
  <si>
    <t>CA-02-18-11</t>
  </si>
  <si>
    <t>CA-02-18-12</t>
  </si>
  <si>
    <t>CA-02-18-13</t>
  </si>
  <si>
    <t>CA-02-18-14</t>
  </si>
  <si>
    <t>BQ1-02-18-04</t>
  </si>
  <si>
    <t>BQ1-02-18-05</t>
  </si>
  <si>
    <t>BQ1-02-18-06</t>
  </si>
  <si>
    <t>CA-02-18-15</t>
  </si>
  <si>
    <t>BQ1-02-18-07</t>
  </si>
  <si>
    <t>CA-02-18-16</t>
  </si>
  <si>
    <t>CA-02-18-17</t>
  </si>
  <si>
    <t>CA-02-18-18</t>
  </si>
  <si>
    <t>CA-02-18-19</t>
  </si>
  <si>
    <t>BQ1-02-18-08</t>
  </si>
  <si>
    <t>BQ1-02-18-09</t>
  </si>
  <si>
    <t>CA-02-18-20</t>
  </si>
  <si>
    <t>CA-02-18-21</t>
  </si>
  <si>
    <t>CA-02-18-22</t>
  </si>
  <si>
    <t>CA-02-18-23</t>
  </si>
  <si>
    <t>CA-02-18-24</t>
  </si>
  <si>
    <t>CA-02-18-25</t>
  </si>
  <si>
    <t>BQ2-02-18-01</t>
  </si>
  <si>
    <t>BQ-02-18-10</t>
  </si>
  <si>
    <t>CA-02-18-27</t>
  </si>
  <si>
    <t>CA-02-18-28</t>
  </si>
  <si>
    <t>BQ1-02-18-11</t>
  </si>
  <si>
    <t>CA-02-18-29</t>
  </si>
  <si>
    <t>CA-02-18-30</t>
  </si>
  <si>
    <t>CA-02-18-31</t>
  </si>
  <si>
    <t>CA-02-18-32</t>
  </si>
  <si>
    <t>CA-02-18-34</t>
  </si>
  <si>
    <t>CA-02-18-36</t>
  </si>
  <si>
    <t>CA-02-18-37</t>
  </si>
  <si>
    <t>BQ1-02-18-12</t>
  </si>
  <si>
    <t>BQ-02-18-14</t>
  </si>
  <si>
    <t>CA-02-18-38</t>
  </si>
  <si>
    <t>CA-02-18-39</t>
  </si>
  <si>
    <t>CA-02-18-40</t>
  </si>
  <si>
    <t>CA-02-18-41</t>
  </si>
  <si>
    <t>CA-02-18-42</t>
  </si>
  <si>
    <t>CA-02-18-43</t>
  </si>
  <si>
    <t>CA-02-18-44</t>
  </si>
  <si>
    <t>CA-02-18-45</t>
  </si>
  <si>
    <t>CA-02-18-46</t>
  </si>
  <si>
    <t>CA-02-18-47</t>
  </si>
  <si>
    <t>CA-02-18-48</t>
  </si>
  <si>
    <t>CA-02-18-49</t>
  </si>
  <si>
    <t>CA-02-18-50</t>
  </si>
  <si>
    <t>CA-02-18-51</t>
  </si>
  <si>
    <t>CA-02-18-52</t>
  </si>
  <si>
    <t>CA-02-18-53</t>
  </si>
  <si>
    <t>CA-02-18-54</t>
  </si>
  <si>
    <t>CA-02-18-56</t>
  </si>
  <si>
    <t>CA-02-18-57</t>
  </si>
  <si>
    <t>CA-02-18-58</t>
  </si>
  <si>
    <t>CA-02-18-59</t>
  </si>
  <si>
    <t>CA-02-18-60</t>
  </si>
  <si>
    <t>BQ1-02-18-15</t>
  </si>
  <si>
    <t>BQ1-02-18-16</t>
  </si>
  <si>
    <t>BQ1-02-18-17</t>
  </si>
  <si>
    <t>BQ1-02-18-18</t>
  </si>
  <si>
    <t>BQ1-02-18-19</t>
  </si>
  <si>
    <t>CA-02-18-61</t>
  </si>
  <si>
    <t>CA-02-18-62</t>
  </si>
  <si>
    <t>CA-02-18-63</t>
  </si>
  <si>
    <t>CA-02-18-64</t>
  </si>
  <si>
    <t>CA-02-18-65</t>
  </si>
  <si>
    <t>CA-02-18-66</t>
  </si>
  <si>
    <t>CA-02-18-67</t>
  </si>
  <si>
    <t>CA-02-18-68</t>
  </si>
  <si>
    <t>CA-02-18-69</t>
  </si>
  <si>
    <t>BQ1-02-18-20</t>
  </si>
  <si>
    <t>BQ1-02-18-21</t>
  </si>
  <si>
    <t>BQ1-02-18-22</t>
  </si>
  <si>
    <t>BQ1-02-18-23</t>
  </si>
  <si>
    <t>BQ1-02-18-24</t>
  </si>
  <si>
    <t>BQ1-02-18-25</t>
  </si>
  <si>
    <t>BQ1-02-18-26</t>
  </si>
  <si>
    <t>BQ1-02-18-28</t>
  </si>
  <si>
    <t>BQ1-02-18-29</t>
  </si>
  <si>
    <t>BQ1-02-18-30</t>
  </si>
  <si>
    <t>BQ1-02-18-31</t>
  </si>
  <si>
    <t>CA-02-18-70</t>
  </si>
  <si>
    <t>CA-02-18-71</t>
  </si>
  <si>
    <t>CA-02-18-72</t>
  </si>
  <si>
    <t>CA-02-18-73</t>
  </si>
  <si>
    <t>CA-02-18-74</t>
  </si>
  <si>
    <t>CA-02-18-75</t>
  </si>
  <si>
    <t>CA-02-18-76</t>
  </si>
  <si>
    <t>CA-02-18-77</t>
  </si>
  <si>
    <t>CA-02-18-78</t>
  </si>
  <si>
    <t>CA-02-18-79</t>
  </si>
  <si>
    <t>CA-02-18-80</t>
  </si>
  <si>
    <t>CA-02-18-81</t>
  </si>
  <si>
    <t>CA-02-18-82</t>
  </si>
  <si>
    <t>BQ1-02-18-33</t>
  </si>
  <si>
    <t>CA-02-18-83</t>
  </si>
  <si>
    <t>CA-02-18-84</t>
  </si>
  <si>
    <t>CA-02-18-85</t>
  </si>
  <si>
    <t>CA-02-18-86</t>
  </si>
  <si>
    <t>CA-02-18-87</t>
  </si>
  <si>
    <t>CA-02-18-88</t>
  </si>
  <si>
    <t>BQ2-02-18-02</t>
  </si>
  <si>
    <t>CA-02-18-89</t>
  </si>
  <si>
    <t>CA-02-18-90</t>
  </si>
  <si>
    <t>CA-02-18-91</t>
  </si>
  <si>
    <t>CA-02-18-92</t>
  </si>
  <si>
    <t>CA-02-18-93</t>
  </si>
  <si>
    <t>CA-02-18-94</t>
  </si>
  <si>
    <t>CA-02-18-95</t>
  </si>
  <si>
    <t>CA-02-18-96</t>
  </si>
  <si>
    <t>CA-02-18-97</t>
  </si>
  <si>
    <t>CA-02-18-98</t>
  </si>
  <si>
    <t xml:space="preserve">Bonus satisfaction opération adjuvant bounama ndiaye </t>
  </si>
  <si>
    <t>Bonus</t>
  </si>
  <si>
    <t>Opération</t>
  </si>
  <si>
    <t>CA-03-18-02</t>
  </si>
  <si>
    <t xml:space="preserve">Bonus satisfaction opération adama faye </t>
  </si>
  <si>
    <t>Bonus satisfaction opération saliou fall</t>
  </si>
  <si>
    <t xml:space="preserve">Bonus satisfaction opération latyr niane </t>
  </si>
  <si>
    <t>Bonus satisfaction opération commissaire tamba yaya</t>
  </si>
  <si>
    <t xml:space="preserve">Bonus satisfaction opération adjuvant issa faye </t>
  </si>
  <si>
    <t>Bonus satisfaction opération pape ibrahima fall</t>
  </si>
  <si>
    <t>journée chauffeur du 01/03/2018</t>
  </si>
  <si>
    <t>Transports</t>
  </si>
  <si>
    <t>CA-03-18-03</t>
  </si>
  <si>
    <t>Panier repas</t>
  </si>
  <si>
    <t xml:space="preserve">Travel Subsistence </t>
  </si>
  <si>
    <t>CA-03-18-04</t>
  </si>
  <si>
    <t>sékou</t>
  </si>
  <si>
    <t>CA-03-18-05</t>
  </si>
  <si>
    <t xml:space="preserve">Bonus 2 opérations lieutenant </t>
  </si>
  <si>
    <t>CA-03-18-06</t>
  </si>
  <si>
    <t>Jail visite ( eau et sandiwch)</t>
  </si>
  <si>
    <t xml:space="preserve">Jail Visit </t>
  </si>
  <si>
    <t>CA-03-18-07</t>
  </si>
  <si>
    <t>frais d hebergement tamba du 28/02 au 08/03</t>
  </si>
  <si>
    <t>CA-03-18-08</t>
  </si>
  <si>
    <t xml:space="preserve">food allow </t>
  </si>
  <si>
    <t>CA-03-18-09</t>
  </si>
  <si>
    <t xml:space="preserve">panier repas juriste </t>
  </si>
  <si>
    <t>CA-03-18-10</t>
  </si>
  <si>
    <t xml:space="preserve">journée chauffeur khaly leye </t>
  </si>
  <si>
    <t xml:space="preserve">panier repas  juriste </t>
  </si>
  <si>
    <t>panier repas</t>
  </si>
  <si>
    <t>CA-03-18-11</t>
  </si>
  <si>
    <t xml:space="preserve">Péage </t>
  </si>
  <si>
    <t>CA-03-18-12</t>
  </si>
  <si>
    <t xml:space="preserve">food allowance du 02 au 06 mars </t>
  </si>
  <si>
    <t>CA-03-18-13</t>
  </si>
  <si>
    <t xml:space="preserve">Bonus opération tamba </t>
  </si>
  <si>
    <t>CA-03-18-14</t>
  </si>
  <si>
    <t>location 7 places  pour infiltration E10</t>
  </si>
  <si>
    <t>CA-03-18-15</t>
  </si>
  <si>
    <t>Trust building (credit +sandiwich )</t>
  </si>
  <si>
    <t xml:space="preserve">Trust Building </t>
  </si>
  <si>
    <t>CA-03-18-16</t>
  </si>
  <si>
    <t>Trust building (eau +transport indicateur )</t>
  </si>
  <si>
    <t>CA-03-18-17</t>
  </si>
  <si>
    <t xml:space="preserve">Reglement journaliste exterieur </t>
  </si>
  <si>
    <t>BQ1-03-18-02</t>
  </si>
  <si>
    <t>frais edition extrait com</t>
  </si>
  <si>
    <t>BQ1-03-18-03</t>
  </si>
  <si>
    <t xml:space="preserve">achat billet d avion dakar guinée pour la directrice </t>
  </si>
  <si>
    <t>Flight</t>
  </si>
  <si>
    <t>BQ1-03-18-04</t>
  </si>
  <si>
    <t>honoraire maitre djiby diagne</t>
  </si>
  <si>
    <t xml:space="preserve">Lawyer  Fees </t>
  </si>
  <si>
    <t>BQ1-03-18-05</t>
  </si>
  <si>
    <t xml:space="preserve">carte de visit </t>
  </si>
  <si>
    <t>CA-03-18-18</t>
  </si>
  <si>
    <t xml:space="preserve">reglement seddo </t>
  </si>
  <si>
    <t xml:space="preserve">Telephone </t>
  </si>
  <si>
    <t>CA-03-18-19</t>
  </si>
  <si>
    <t>achat ciseau +enveloppe</t>
  </si>
  <si>
    <t>CA-03-18-20</t>
  </si>
  <si>
    <t xml:space="preserve">panier repas 2 jours </t>
  </si>
  <si>
    <t>CA-03-18-21</t>
  </si>
  <si>
    <t>Gazoil</t>
  </si>
  <si>
    <t>CA-03-18-23</t>
  </si>
  <si>
    <t>Transport (ticket peage )</t>
  </si>
  <si>
    <t>Trust building (repas +eau )</t>
  </si>
  <si>
    <t>CA-03-18-24</t>
  </si>
  <si>
    <t xml:space="preserve">reliquat location voiture </t>
  </si>
  <si>
    <t>CA-03-18-25</t>
  </si>
  <si>
    <t>cartes orange</t>
  </si>
  <si>
    <t>CA-03-18-26</t>
  </si>
  <si>
    <t>Team building journée de la femme (gateau +chocolat +boisson )</t>
  </si>
  <si>
    <t xml:space="preserve">Team building </t>
  </si>
  <si>
    <t>CA-03-18-27</t>
  </si>
  <si>
    <t xml:space="preserve">prestation fevrier femme de ménage </t>
  </si>
  <si>
    <t>BQ1-03-18-07</t>
  </si>
  <si>
    <t xml:space="preserve">food allowance du 07 au 11 mars </t>
  </si>
  <si>
    <t>CA-03-18-28</t>
  </si>
  <si>
    <t>Transport AIBD</t>
  </si>
  <si>
    <t>CA-03-18-29</t>
  </si>
  <si>
    <t>Trust building (repas transport)</t>
  </si>
  <si>
    <t>CA-03-18-30</t>
  </si>
  <si>
    <t>Trust building (repas )</t>
  </si>
  <si>
    <t>CA-03-18-31</t>
  </si>
  <si>
    <t>Transport ( achat de carburant AIBD)</t>
  </si>
  <si>
    <t>CA-03-18-32</t>
  </si>
  <si>
    <t>Trust building (credit +repas  )</t>
  </si>
  <si>
    <t>CA-03-18-33</t>
  </si>
  <si>
    <t>BQ1-03-18-09</t>
  </si>
  <si>
    <t>Reglement facture Reliquat t shirt stylo ,,,</t>
  </si>
  <si>
    <t>BQ1-03-18-10</t>
  </si>
  <si>
    <t>BQ2-03-18-01</t>
  </si>
  <si>
    <t xml:space="preserve">Achat trouse a outils pour réparation </t>
  </si>
  <si>
    <t>CA-03-18-34</t>
  </si>
  <si>
    <t xml:space="preserve">Trust building : repas </t>
  </si>
  <si>
    <t>CA-03-18-35</t>
  </si>
  <si>
    <t>CA-03-18-36</t>
  </si>
  <si>
    <t xml:space="preserve">confection fiche de caisse et fiche de banque </t>
  </si>
  <si>
    <t>CA-03-18-37</t>
  </si>
  <si>
    <t xml:space="preserve">confection code de la chasse et kit juridique </t>
  </si>
  <si>
    <t xml:space="preserve">Achat de consommable +fourniture de bureau </t>
  </si>
  <si>
    <t>CA-03-18-38</t>
  </si>
  <si>
    <t xml:space="preserve">emballage outils </t>
  </si>
  <si>
    <t>CA-03-18-39</t>
  </si>
  <si>
    <t xml:space="preserve">location voiture +chauffeur pour 1 jours </t>
  </si>
  <si>
    <t>CA-03-18-40</t>
  </si>
  <si>
    <t xml:space="preserve">produits d entretient </t>
  </si>
  <si>
    <t>CA-03-18-41</t>
  </si>
  <si>
    <t>Bureautique(fourniture de bureau classseur et feuille blanche )</t>
  </si>
  <si>
    <t>CA-03-18-42</t>
  </si>
  <si>
    <t xml:space="preserve">Repas 2 jours </t>
  </si>
  <si>
    <t>CA-03-18-44</t>
  </si>
  <si>
    <t xml:space="preserve">Hebergement </t>
  </si>
  <si>
    <t xml:space="preserve">Repas 2jours </t>
  </si>
  <si>
    <t>CA-03-18-45</t>
  </si>
  <si>
    <t xml:space="preserve">Bande d energie </t>
  </si>
  <si>
    <t>CA-03-18-46</t>
  </si>
  <si>
    <t>CA-03-18-47</t>
  </si>
  <si>
    <t xml:space="preserve">Repas  2jours </t>
  </si>
  <si>
    <t>CA-03-18-48</t>
  </si>
  <si>
    <t>Trust building (repas  )</t>
  </si>
  <si>
    <t>CA-03-18-49</t>
  </si>
  <si>
    <t xml:space="preserve">Repas </t>
  </si>
  <si>
    <t>CA-03-18-50</t>
  </si>
  <si>
    <t>CA-03-18-51</t>
  </si>
  <si>
    <t xml:space="preserve">repas </t>
  </si>
  <si>
    <t>CA-03-18-52</t>
  </si>
  <si>
    <t>CA-03-18-53</t>
  </si>
  <si>
    <t>CA-03-18-54</t>
  </si>
  <si>
    <t>Clés minute 2</t>
  </si>
  <si>
    <t>CA-03-18-55</t>
  </si>
  <si>
    <t xml:space="preserve">reglement seddo 1ere quinzaine mars du 02 au 15 mars </t>
  </si>
  <si>
    <t>CA-03-18-56</t>
  </si>
  <si>
    <t xml:space="preserve">Transport ( carburant bureau aeroport bureau arrivée comptable benin )+ ticket péage +stationement </t>
  </si>
  <si>
    <t>CA-03-18-57</t>
  </si>
  <si>
    <t>Transport ( réparation pneu secour )</t>
  </si>
  <si>
    <t>CA-03-18-58</t>
  </si>
  <si>
    <t>achat de puce pour comptable benin</t>
  </si>
  <si>
    <t>CA-03-18-59</t>
  </si>
  <si>
    <t xml:space="preserve">Food allowance du 20 au 27 mars </t>
  </si>
  <si>
    <t xml:space="preserve">Mathieu </t>
  </si>
  <si>
    <t>CA-03-18-60</t>
  </si>
  <si>
    <t xml:space="preserve">retrait bancaire 200 euros  a pour complement hotel et food allow charlotte pour la formation de david laroche et reunin wara du 22 au 09 avril </t>
  </si>
  <si>
    <t>BQ1-03-18-12</t>
  </si>
  <si>
    <t xml:space="preserve">retrait bancaire 527,54 euros pour frais hotel pour la formation de david laroche et reunion wara  du 22 au 09 avril </t>
  </si>
  <si>
    <t>BQ1-03-18-13</t>
  </si>
  <si>
    <t xml:space="preserve">indemnité mars Coordinatrice </t>
  </si>
  <si>
    <t>CA-03-18-63</t>
  </si>
  <si>
    <t xml:space="preserve">Bonus logement </t>
  </si>
  <si>
    <t>Trust building (achat de sac +credit )</t>
  </si>
  <si>
    <t>CA-03-18-64</t>
  </si>
  <si>
    <t xml:space="preserve">reliures documents juridique </t>
  </si>
  <si>
    <t>CA-03-18-65</t>
  </si>
  <si>
    <t>BQ1-03-18-14</t>
  </si>
  <si>
    <t>indemnité mars Charlotte</t>
  </si>
  <si>
    <t>BQ1-03-18-16</t>
  </si>
  <si>
    <t>Allocation Mars E9</t>
  </si>
  <si>
    <t>BQ1-03-18-17</t>
  </si>
  <si>
    <t xml:space="preserve">indemnité mars Juriste </t>
  </si>
  <si>
    <t>BQ1-03-18-18</t>
  </si>
  <si>
    <t>prestation mars E4</t>
  </si>
  <si>
    <t>BQ1-03-18-19</t>
  </si>
  <si>
    <t>Allocation Mars E11</t>
  </si>
  <si>
    <t>BQ1-03-18-20</t>
  </si>
  <si>
    <t>Allocation Mars E7</t>
  </si>
  <si>
    <t>BQ1-03-18-21</t>
  </si>
  <si>
    <t xml:space="preserve">Allocation Mars juriste </t>
  </si>
  <si>
    <t>BQ1-03-18-22</t>
  </si>
  <si>
    <t xml:space="preserve">Allocation Mars comptable </t>
  </si>
  <si>
    <t>BQ1-03-18-23</t>
  </si>
  <si>
    <t>Allocation mars E10</t>
  </si>
  <si>
    <t>BQ1-03-18-24</t>
  </si>
  <si>
    <t>BQ1-03-18-25</t>
  </si>
  <si>
    <t xml:space="preserve">repas 2 jours mission investigation </t>
  </si>
  <si>
    <t>CA-03-18-66</t>
  </si>
  <si>
    <t xml:space="preserve">hebergement mission investigation </t>
  </si>
  <si>
    <t xml:space="preserve">Trust building: repas boisson cadeau +credit pour indicateur </t>
  </si>
  <si>
    <t>CA-03-18-67</t>
  </si>
  <si>
    <t xml:space="preserve">Repas 3 jours mission d investigation </t>
  </si>
  <si>
    <t>CA-03-18-68</t>
  </si>
  <si>
    <t xml:space="preserve">Trust building cadeau </t>
  </si>
  <si>
    <t xml:space="preserve">Achat 2  cartes orange de 1000 francs </t>
  </si>
  <si>
    <t>CA-03-18-69</t>
  </si>
  <si>
    <t>Transport carburant dakar mbour dakar</t>
  </si>
  <si>
    <t>CA-03-18-70</t>
  </si>
  <si>
    <t xml:space="preserve">Transport Location voiture 1 Jjour </t>
  </si>
  <si>
    <t xml:space="preserve">Transport Péage  aller retour </t>
  </si>
  <si>
    <t xml:space="preserve">food allowance du 28 au 03 avril  </t>
  </si>
  <si>
    <t>CA-03-18-71</t>
  </si>
  <si>
    <t xml:space="preserve">paniers repas 3 jours </t>
  </si>
  <si>
    <t xml:space="preserve"> CA-03-18-72</t>
  </si>
  <si>
    <t xml:space="preserve">coursier </t>
  </si>
  <si>
    <t>Achat 10 cartes oranges de 1000francs</t>
  </si>
  <si>
    <t>CA-03-18-73</t>
  </si>
  <si>
    <t xml:space="preserve">Panier repas opération mbour </t>
  </si>
  <si>
    <t>CA-03-18-74</t>
  </si>
  <si>
    <t xml:space="preserve">Gazoil pour opération mbour </t>
  </si>
  <si>
    <t>CA-03-18-75</t>
  </si>
  <si>
    <t xml:space="preserve">location voiture +chauffeur pour 3 jours </t>
  </si>
  <si>
    <t>CA-03-18-76</t>
  </si>
  <si>
    <t xml:space="preserve">Trust building sandiwich +eau </t>
  </si>
  <si>
    <t>CA-03-18-77</t>
  </si>
  <si>
    <t xml:space="preserve">Ticket péage </t>
  </si>
  <si>
    <t>CA-03-18-78</t>
  </si>
  <si>
    <t xml:space="preserve">Paniers repas </t>
  </si>
  <si>
    <t>CA-03-18-79</t>
  </si>
  <si>
    <t>CA-03-18-80</t>
  </si>
  <si>
    <t>Trust building (</t>
  </si>
  <si>
    <t xml:space="preserve">Bonus agent ozer forét </t>
  </si>
  <si>
    <t>CA-03-18-81</t>
  </si>
  <si>
    <t>Commission movements SGBS2</t>
  </si>
  <si>
    <t>BQ2-03-18-02</t>
  </si>
  <si>
    <t>Commission movements SGBS1</t>
  </si>
  <si>
    <t>BQ1-03-18-26</t>
  </si>
  <si>
    <t>Bonus policiers</t>
  </si>
  <si>
    <t>CA-03-18-82</t>
  </si>
  <si>
    <t xml:space="preserve">Impressions documents opération </t>
  </si>
  <si>
    <t>CA-03-18-83</t>
  </si>
  <si>
    <t>Jail visite ( eau et humberger )</t>
  </si>
  <si>
    <t>CA-03-18-84</t>
  </si>
  <si>
    <t xml:space="preserve">paniers repas 3 jours juriste opération mbour </t>
  </si>
  <si>
    <t>CA-03-18-85</t>
  </si>
  <si>
    <t>CA-03-18-86</t>
  </si>
  <si>
    <t>CA-03-18-87</t>
  </si>
  <si>
    <t xml:space="preserve">Hebergement hotel pour opérations 4 nuités </t>
  </si>
  <si>
    <t>CA-03-18-88</t>
  </si>
  <si>
    <t xml:space="preserve">Bonus opération mbour </t>
  </si>
  <si>
    <t>CA-03-18-89</t>
  </si>
  <si>
    <t xml:space="preserve">Transport aller retour chauffeur pour location voiture </t>
  </si>
  <si>
    <t>CA-03-18-90</t>
  </si>
  <si>
    <t xml:space="preserve">transport ville aller retour </t>
  </si>
  <si>
    <t xml:space="preserve">Transport ville bureau - burau tribunal aller retour </t>
  </si>
  <si>
    <t xml:space="preserve">Transport bureau  tribunal aller retour </t>
  </si>
  <si>
    <t xml:space="preserve">Transport bureau -octris -tribunal </t>
  </si>
  <si>
    <t xml:space="preserve">Transport bureau -octris -bureau </t>
  </si>
  <si>
    <t xml:space="preserve">Transport -dic -ville </t>
  </si>
  <si>
    <t xml:space="preserve">Transport bureau tribunal </t>
  </si>
  <si>
    <t xml:space="preserve">Transport bureau ambassade ville bureau </t>
  </si>
  <si>
    <t xml:space="preserve">transport bureau banque </t>
  </si>
  <si>
    <t>CA-03-18-91</t>
  </si>
  <si>
    <t xml:space="preserve">Transport aller retour aeroport </t>
  </si>
  <si>
    <t xml:space="preserve">Transport aller retour AIBD </t>
  </si>
  <si>
    <t>Transport banque ambassade</t>
  </si>
  <si>
    <t>Transport bureau ville bureau</t>
  </si>
  <si>
    <t xml:space="preserve">Transport bureau agence de voyage </t>
  </si>
  <si>
    <t xml:space="preserve">Transport banque bureau aller retour </t>
  </si>
  <si>
    <t>CA-03-18-92</t>
  </si>
  <si>
    <t xml:space="preserve">Transport semaine juriste </t>
  </si>
  <si>
    <t>CA-03-18-93</t>
  </si>
  <si>
    <t xml:space="preserve">transport bureau maitre diagne colobane bureau </t>
  </si>
  <si>
    <t xml:space="preserve">Transport bureau -ipres CSS -bureau </t>
  </si>
  <si>
    <t xml:space="preserve">Transport Semaine juriste </t>
  </si>
  <si>
    <t>transport cabinet maitre diagne -ucad -PA via derklé</t>
  </si>
  <si>
    <t>Transport semaine juriste du 19 au 23/03/2018</t>
  </si>
  <si>
    <t>Transport mbour aller retour et transport urbain</t>
  </si>
  <si>
    <t xml:space="preserve">Transport bureau IRTSS -IRTSS CNART Aller retour </t>
  </si>
  <si>
    <t xml:space="preserve">Transport semaine du 26 /03 juriste </t>
  </si>
  <si>
    <t xml:space="preserve">Transport bureau IRTSS -Aller retour </t>
  </si>
  <si>
    <t>Transport hotel commissariat</t>
  </si>
  <si>
    <t>Transport local</t>
  </si>
  <si>
    <t>CA-03-18-94</t>
  </si>
  <si>
    <t xml:space="preserve">Transport bureau banque </t>
  </si>
  <si>
    <t>Transport  bureau adm penitatiaire  aller retour</t>
  </si>
  <si>
    <t xml:space="preserve">Transport mbour aller retour </t>
  </si>
  <si>
    <t xml:space="preserve">Transport intérieur mbour </t>
  </si>
  <si>
    <t xml:space="preserve">Transport patte doie nord foire yoff </t>
  </si>
  <si>
    <t>CA-03-18-95</t>
  </si>
  <si>
    <t>Transport inter -ville tamba</t>
  </si>
  <si>
    <t xml:space="preserve">transport tamba dakar aller retour et en interne </t>
  </si>
  <si>
    <t xml:space="preserve">transport yoff -libderté 6 , diamniadio thies </t>
  </si>
  <si>
    <t>transport bureau medina -medina  ucad- patte doi -yoff</t>
  </si>
  <si>
    <t xml:space="preserve">Transport yoff-liberté -patte doie yoff </t>
  </si>
  <si>
    <t xml:space="preserve">Transport bureau DAP aller retour </t>
  </si>
  <si>
    <t xml:space="preserve">Transport pour reliure </t>
  </si>
  <si>
    <t xml:space="preserve">Transport intérieur et retour </t>
  </si>
  <si>
    <t xml:space="preserve">Transport -keur massar -ouakam -medina -bureau </t>
  </si>
  <si>
    <t>CA-03-18-96</t>
  </si>
  <si>
    <t xml:space="preserve">Maison -gare routiére rufisque pout sebikotane </t>
  </si>
  <si>
    <t xml:space="preserve">Transport -Maison -gare routiére -Kaolack -mbirkilane aller retour et transport interieur </t>
  </si>
  <si>
    <t xml:space="preserve">Transport kebemer aller retour -gare routiére -maison </t>
  </si>
  <si>
    <t xml:space="preserve">Transport thiaroye </t>
  </si>
  <si>
    <t>CA-03-18-97</t>
  </si>
  <si>
    <t xml:space="preserve">Transport bureau port aller retour </t>
  </si>
  <si>
    <t xml:space="preserve">Transport ville bureau - burau  aller retour </t>
  </si>
  <si>
    <t xml:space="preserve">Transport aller retour ville </t>
  </si>
  <si>
    <t xml:space="preserve">Transport maison gare routiere dakar -kaffrine -nganda aller retour </t>
  </si>
  <si>
    <t xml:space="preserve">Transport aller retour pour achat bande d energie </t>
  </si>
  <si>
    <t xml:space="preserve">Transport maison gare routiere -st louis -richard toll aller retour </t>
  </si>
  <si>
    <t xml:space="preserve">Transport bureau ville ucad pour confection de carte </t>
  </si>
  <si>
    <t>CA-03-18-98</t>
  </si>
  <si>
    <t xml:space="preserve">Transport maison centre ville -tiléne  aller retour </t>
  </si>
  <si>
    <t xml:space="preserve">Transport bureau petersen capa aller retour </t>
  </si>
  <si>
    <t xml:space="preserve">Transport -Maison -gare routiére -Kaolack -mbirkilane aller retour </t>
  </si>
  <si>
    <t xml:space="preserve">Transport bureau menusier aller retour </t>
  </si>
  <si>
    <t>Transport Semaine E4</t>
  </si>
  <si>
    <t>CA-03-18-99</t>
  </si>
  <si>
    <t xml:space="preserve">bureau thiaroye </t>
  </si>
  <si>
    <t xml:space="preserve">Transport semaine </t>
  </si>
  <si>
    <t xml:space="preserve">Transport bureau thiaroye -thiaroye bureau </t>
  </si>
  <si>
    <t xml:space="preserve">Transport gare routiére -mbour dakar -interieur -gare routiére maison </t>
  </si>
  <si>
    <t>Transport colobane tiléne castor rond poin 6 etc,,,</t>
  </si>
  <si>
    <t>Transport semaine enqueteur du 19 au 23/03/2018</t>
  </si>
  <si>
    <t xml:space="preserve">Transport gare routiére -kaolack -passy -sokone  -toubacouta aller retour </t>
  </si>
  <si>
    <t xml:space="preserve">Transport gare routiére -mbour dakar -interieur -gare routiére maison et transport intérieur </t>
  </si>
  <si>
    <t xml:space="preserve">Transport semaine du 26 /03 enqueteur </t>
  </si>
  <si>
    <t>Transport mbour aller retour</t>
  </si>
  <si>
    <t xml:space="preserve">Transport tiléne -keur massar-lac rose aller retour </t>
  </si>
  <si>
    <t>CA-03-18-100</t>
  </si>
  <si>
    <t xml:space="preserve">Transport gare routiére rufisque pout sebikotane </t>
  </si>
  <si>
    <t xml:space="preserve">Transport -maison-gare routiére -kaffrine -nganda  interieur -aller retour </t>
  </si>
  <si>
    <t xml:space="preserve">Transport intérieur -gare routiére maison </t>
  </si>
  <si>
    <t>Achat cerrure encastré ( depense de 2017)</t>
  </si>
  <si>
    <t>SALF 2017</t>
  </si>
  <si>
    <t>wildcat</t>
  </si>
  <si>
    <t>CA-04-18-01</t>
  </si>
  <si>
    <t>Solde menusier  pour meuble  ( depense de 2017)</t>
  </si>
  <si>
    <t>CA-04-18-02</t>
  </si>
  <si>
    <t>Location voiture pour opération  ( depense de 2017)</t>
  </si>
  <si>
    <t>CA-04-18-03</t>
  </si>
  <si>
    <t>materiel pour cerrure bureau  ( depense de 2017)</t>
  </si>
  <si>
    <t>CA-04-18-04</t>
  </si>
  <si>
    <t>Trust building achat dibi ( depense de 2017)</t>
  </si>
  <si>
    <t>CA-04-18-05</t>
  </si>
  <si>
    <t>Achat 3 bank energie pour les enqueteurs , ( depense de 2017)</t>
  </si>
  <si>
    <t>CA-04-18-06</t>
  </si>
  <si>
    <t>péage  ( depense de 2017)</t>
  </si>
  <si>
    <t>CA-04-18-07</t>
  </si>
  <si>
    <t>Achat sucre dady 2 boite  ( depense de 2017)</t>
  </si>
  <si>
    <t>CA-04-18-08</t>
  </si>
  <si>
    <t>epicerie pour le bureau vitalait nescafe lipton menthe  ( depense de 2017)</t>
  </si>
  <si>
    <t>CA-04-18-09</t>
  </si>
  <si>
    <t>achat agrafes  ( depense de 2017)</t>
  </si>
  <si>
    <t>CA-04-18-10</t>
  </si>
  <si>
    <t>reglemnt facture d eau pour la periode d octobre 2017 ( depense de 2017)</t>
  </si>
  <si>
    <t>CA-04-18-11</t>
  </si>
  <si>
    <t>Transport taxi retour AIBD comptable benin</t>
  </si>
  <si>
    <t>CA-04-18-12</t>
  </si>
  <si>
    <t xml:space="preserve">reglement location avril </t>
  </si>
  <si>
    <t>BQ1-04-18-01</t>
  </si>
  <si>
    <t xml:space="preserve">reglement entretien bureau -avril </t>
  </si>
  <si>
    <t>Avance honoraire avocat mouhamadou bamba cisse pour le cas affaire de mbour les carapeces de tortu</t>
  </si>
  <si>
    <t>Lawyer Fess</t>
  </si>
  <si>
    <t>BQ1-04-18-02</t>
  </si>
  <si>
    <t xml:space="preserve">reglement journaliste parrution presse babacar diop journaliste exterieur </t>
  </si>
  <si>
    <t>BQ1-04-18-03</t>
  </si>
  <si>
    <t xml:space="preserve">reglement facture internet bureau -mars </t>
  </si>
  <si>
    <t>CA-04-18-13</t>
  </si>
  <si>
    <t xml:space="preserve">reglement facture internet maison charlotte -mars </t>
  </si>
  <si>
    <t>CA-04-18-14</t>
  </si>
  <si>
    <t xml:space="preserve">Avance 50% Confection cadre criminalité faunique exposition -formation -decoration </t>
  </si>
  <si>
    <t>CA-04-18-15</t>
  </si>
  <si>
    <t>Travel subsitence (Repas +boisson )</t>
  </si>
  <si>
    <t>CA-04-18-16</t>
  </si>
  <si>
    <t>Trust building ( cadeau  repas      )</t>
  </si>
  <si>
    <t>CA-04-18-17</t>
  </si>
  <si>
    <t>IPRES Trimestre 1 /2018</t>
  </si>
  <si>
    <t>BQ1-04-18-04</t>
  </si>
  <si>
    <t xml:space="preserve">reglement prestation femme de menage mars </t>
  </si>
  <si>
    <t>BQ1-04-18-05</t>
  </si>
  <si>
    <t>CSS Trimestre 1/2018</t>
  </si>
  <si>
    <t>BQ1-04-18-06</t>
  </si>
  <si>
    <t>Prolongement billets d avion retour France pour la directrice pour attendre les cameras  commandé pour galf</t>
  </si>
  <si>
    <t>BQ1-04-18-07</t>
  </si>
  <si>
    <t xml:space="preserve">achat 2 cameras 69,70 euros pour galf </t>
  </si>
  <si>
    <t>BQ1-04-18-08</t>
  </si>
  <si>
    <t>Trust building (  credit + boisson  )</t>
  </si>
  <si>
    <t>CA-04-18-18</t>
  </si>
  <si>
    <t>Trust building ( achat repas et credit indicateur )</t>
  </si>
  <si>
    <t>CA-04-18-19</t>
  </si>
  <si>
    <t>Ticket entrée foire</t>
  </si>
  <si>
    <t>CA-04-18-20</t>
  </si>
  <si>
    <t>Trust building (   credit +reapas                            )</t>
  </si>
  <si>
    <t>CA-04-18-21</t>
  </si>
  <si>
    <t>reglement seddo deuxieme quinzaine mars</t>
  </si>
  <si>
    <t>CA-04-18-22</t>
  </si>
  <si>
    <t>BQ2-04-18-01</t>
  </si>
  <si>
    <t>BQ1-04-18-09</t>
  </si>
  <si>
    <t>Achat bouteille d eau ( 35 bouteille d eau 1,5l et 10 bouteille 10l)</t>
  </si>
  <si>
    <t>CA-04-18-23</t>
  </si>
  <si>
    <t xml:space="preserve">Hebergement 2 nuités mission d investigation </t>
  </si>
  <si>
    <t>CA-04-18-24</t>
  </si>
  <si>
    <t>CA-04-18-25</t>
  </si>
  <si>
    <t>CA-04-18-26</t>
  </si>
  <si>
    <t>CA-04-18-27</t>
  </si>
  <si>
    <t xml:space="preserve">Trust building ( cadeau + repas )               </t>
  </si>
  <si>
    <t>Repas 4 jours mission d investigation</t>
  </si>
  <si>
    <t>CA-04-18-28</t>
  </si>
  <si>
    <t>Trust building (repas+ credit indicateur )</t>
  </si>
  <si>
    <t xml:space="preserve">Hebergement 3 nuités mission d investigation </t>
  </si>
  <si>
    <t>CA-04-18-29</t>
  </si>
  <si>
    <t>CA-04-18-30</t>
  </si>
  <si>
    <t>Repas 4 jours  mission d investigation</t>
  </si>
  <si>
    <t>CA-04-18-31</t>
  </si>
  <si>
    <t>Trust building (cadeau + repas pour 2 indicateur   )</t>
  </si>
  <si>
    <t>CA-04-18-32</t>
  </si>
  <si>
    <t>Trust building (credit +transport +cadeau   )</t>
  </si>
  <si>
    <t xml:space="preserve">Achat cartouche noir et couleur </t>
  </si>
  <si>
    <t>CA-04-18-33</t>
  </si>
  <si>
    <t xml:space="preserve">reparation porte +Achat cerrure </t>
  </si>
  <si>
    <t>CA-04-18-34</t>
  </si>
  <si>
    <t>Carburant Serge hanne ( directeur eaux et foret )</t>
  </si>
  <si>
    <t>CA-04-18-35</t>
  </si>
  <si>
    <t xml:space="preserve">Trust building repas + boisson </t>
  </si>
  <si>
    <t>CA-04-18-36</t>
  </si>
  <si>
    <t xml:space="preserve">Achat gant laboratoire latex </t>
  </si>
  <si>
    <t>CA-04-18-37</t>
  </si>
  <si>
    <t>reliquat avocat mouhamadou bamba cisse  pour affaire mbour les carapaces de tortu</t>
  </si>
  <si>
    <t>BQ1-04-18-11</t>
  </si>
  <si>
    <t xml:space="preserve">reglement seddo premiere quinzaine avril </t>
  </si>
  <si>
    <t>CA-04-18-40</t>
  </si>
  <si>
    <t xml:space="preserve">Achat cellure et main d œuvre </t>
  </si>
  <si>
    <t>CA-04-18-41</t>
  </si>
  <si>
    <t xml:space="preserve">Frais de visa juriste maktar diedhiou  pour une mission de formation  au cameroune </t>
  </si>
  <si>
    <t>CA-04-18-42</t>
  </si>
  <si>
    <t xml:space="preserve">Frais de vaccination  juriste maktar diedhiou pour une mission de formation au cameroune </t>
  </si>
  <si>
    <t>CA-04-18-43</t>
  </si>
  <si>
    <t>Trust building( achat repas+credit +cadeau pour l indicateur    )</t>
  </si>
  <si>
    <t>CA-04-18-44</t>
  </si>
  <si>
    <t>Trust building (         bouteille d eau       )</t>
  </si>
  <si>
    <t>CA-04-18-45</t>
  </si>
  <si>
    <t xml:space="preserve">reliquat menusier confection cadre photos criminalité faunique pour exposition -formation -decoration </t>
  </si>
  <si>
    <t>CA-04-18-46</t>
  </si>
  <si>
    <t>epicerie pour le bureau (lait sucre café the )</t>
  </si>
  <si>
    <t>CA-04-18-47</t>
  </si>
  <si>
    <t xml:space="preserve">remboursement transport achat epicerie a la femme de menage </t>
  </si>
  <si>
    <t>CA-04-18-48</t>
  </si>
  <si>
    <t xml:space="preserve">Gazoil pour la mission a st louis a la formation de unops </t>
  </si>
  <si>
    <t>CA-04-18-49</t>
  </si>
  <si>
    <t xml:space="preserve">Location voiture 2 jours  pour la formation unops  a st louis </t>
  </si>
  <si>
    <t>CA-04-18-50</t>
  </si>
  <si>
    <t>chauffeur 2 jours  pour la formation unops  a st louis</t>
  </si>
  <si>
    <t>panier repas st louis formation unops</t>
  </si>
  <si>
    <t>CA-04-18-51</t>
  </si>
  <si>
    <t xml:space="preserve">Bassirou </t>
  </si>
  <si>
    <t>CA-04-18-52</t>
  </si>
  <si>
    <t xml:space="preserve">péage dakar st louis </t>
  </si>
  <si>
    <t>CA-04-18-53</t>
  </si>
  <si>
    <t xml:space="preserve">achat 2 adaptateur </t>
  </si>
  <si>
    <t>CA-04-18-54</t>
  </si>
  <si>
    <t>Transport (parking hotel )</t>
  </si>
  <si>
    <t>CA-04-18-55</t>
  </si>
  <si>
    <t xml:space="preserve">frais reliure et copies documents guide juridique </t>
  </si>
  <si>
    <t>CA-04-18-56</t>
  </si>
  <si>
    <t xml:space="preserve">Trust building repas + credit </t>
  </si>
  <si>
    <t>CA-04-18-57</t>
  </si>
  <si>
    <t xml:space="preserve">Trust building eau + cafe </t>
  </si>
  <si>
    <t>CA-04-18-58</t>
  </si>
  <si>
    <t>Trust building dejeuner + boisson</t>
  </si>
  <si>
    <t>CA-04-18-59</t>
  </si>
  <si>
    <t xml:space="preserve">Indemnité avril juriste maktar </t>
  </si>
  <si>
    <t>BQ1-04-18-12</t>
  </si>
  <si>
    <t xml:space="preserve">Trust building credit + boisson + the </t>
  </si>
  <si>
    <t>CA-04-18-60</t>
  </si>
  <si>
    <t xml:space="preserve">Tirage et reliure kit juridique </t>
  </si>
  <si>
    <t>CA-04-18-62</t>
  </si>
  <si>
    <t xml:space="preserve">Carburant +peage AIBD pour le depart du juriste au cameroune </t>
  </si>
  <si>
    <t>CA-04-18-63</t>
  </si>
  <si>
    <t>Location voiture  2 jours kaolack</t>
  </si>
  <si>
    <t>CA-04-18-64</t>
  </si>
  <si>
    <t>journée chauffeur 2 jours kaolack</t>
  </si>
  <si>
    <t>Carburant kaolack</t>
  </si>
  <si>
    <t>CA-04-18-65</t>
  </si>
  <si>
    <t xml:space="preserve">péage du 23/04/2018 dakar -kaolack </t>
  </si>
  <si>
    <t>CA-04-18-66</t>
  </si>
  <si>
    <t xml:space="preserve">reglement facture hotel hebergement dejeuner diner pause café pour la formation a kaolack </t>
  </si>
  <si>
    <t>CA-04-18-67</t>
  </si>
  <si>
    <t>1 billets d avion dakar ziguinchor pour bassirou pour une mission de formation</t>
  </si>
  <si>
    <t>CA-04-18-69</t>
  </si>
  <si>
    <t>1  billets d avion dakar ziguinchor pour cecile  pour une mission de formation</t>
  </si>
  <si>
    <t xml:space="preserve">achat puce orange pour equete </t>
  </si>
  <si>
    <t>CA-04-18-70</t>
  </si>
  <si>
    <t>Trust building (cendrier + the   )</t>
  </si>
  <si>
    <t>CA-04-18-71</t>
  </si>
  <si>
    <t>Trust building (   credit + repas+ boisson  )</t>
  </si>
  <si>
    <t>CA-04-18-72</t>
  </si>
  <si>
    <t>Trust building ( dejeuner +thé +credit  )</t>
  </si>
  <si>
    <t>CA-04-18-73</t>
  </si>
  <si>
    <t xml:space="preserve">peage retour misson de formation  kaolack </t>
  </si>
  <si>
    <t>CA-04-18-74</t>
  </si>
  <si>
    <t xml:space="preserve">reglement nuité hotel 1 nuité pour 2 chambres a kaolack </t>
  </si>
  <si>
    <t>BQ1-04-18-16</t>
  </si>
  <si>
    <t>une partie du salaire de la directrice reglé en espece et le reliquat par cheque  N° 730977</t>
  </si>
  <si>
    <t>CA-04-18-76</t>
  </si>
  <si>
    <t xml:space="preserve">achat carton ram feuille blanche </t>
  </si>
  <si>
    <t>CA-04-18-77</t>
  </si>
  <si>
    <t>remboursement Transport aller retour pour livraison bank energie</t>
  </si>
  <si>
    <t>CA-04-18-78</t>
  </si>
  <si>
    <t>salaire avril charlotte ( le reliquat est reglé en espece 60 000)</t>
  </si>
  <si>
    <t>BQ1-04-18-18</t>
  </si>
  <si>
    <t xml:space="preserve">                            Salaire avri cecile ( retenu a la source de  l avance sur salaire effectué en espece 100 000)                        1 200 000-100 000= 1 100 000)</t>
  </si>
  <si>
    <t>BQ1-04-18-19</t>
  </si>
  <si>
    <t xml:space="preserve">allocation avril E11 + bonus </t>
  </si>
  <si>
    <t>BQ1-04-18-20</t>
  </si>
  <si>
    <t xml:space="preserve">allocation avril E10+ bonus </t>
  </si>
  <si>
    <t>BQ1-04-18-21</t>
  </si>
  <si>
    <t xml:space="preserve">allocation avril E4+ bonus </t>
  </si>
  <si>
    <t>BQ1-04-18-22</t>
  </si>
  <si>
    <t xml:space="preserve">allocation avril  E7+ bonus </t>
  </si>
  <si>
    <t>BQ1-04-18-23</t>
  </si>
  <si>
    <t xml:space="preserve">allocation avril Juriste + bonus </t>
  </si>
  <si>
    <t>BQ1-04-18-24</t>
  </si>
  <si>
    <t xml:space="preserve">Salaire avril jursite bassirou diagne + bonus </t>
  </si>
  <si>
    <t>BQ1-04-18-25</t>
  </si>
  <si>
    <t xml:space="preserve">allocation avril E9+ bonus </t>
  </si>
  <si>
    <t>BQ1-04-18-26</t>
  </si>
  <si>
    <t xml:space="preserve">allocation avril comptable + bonus </t>
  </si>
  <si>
    <t>BQ1-04-18-27</t>
  </si>
  <si>
    <t xml:space="preserve">Reglement achat bank d enrgie pour le personnel </t>
  </si>
  <si>
    <t>BQ1-04-18-28</t>
  </si>
  <si>
    <t>Commision mouvements</t>
  </si>
  <si>
    <t>BQ1-04-18-29</t>
  </si>
  <si>
    <t>CA-04-18-79</t>
  </si>
  <si>
    <t>Travel subsitence voyage a ziguinchor</t>
  </si>
  <si>
    <t>CA-04-18-80</t>
  </si>
  <si>
    <t>hebergement mission ziguinchor 2 nuité</t>
  </si>
  <si>
    <t>CA-04-18-81</t>
  </si>
  <si>
    <t>Travel subsistence restauration mission ziguinchor ( forfait boisson +menu du 26 au 27 /04/2018)</t>
  </si>
  <si>
    <t>CA-04-18-82</t>
  </si>
  <si>
    <t xml:space="preserve">peage du 28/04/2018 retour kaolack -dakar </t>
  </si>
  <si>
    <t>CA-04-18-83</t>
  </si>
  <si>
    <t>Transport semaine  ( 2 jours )</t>
  </si>
  <si>
    <t>CA-04-18-85</t>
  </si>
  <si>
    <t xml:space="preserve">Transport yeubeul keur massar  - diamaguene castor </t>
  </si>
  <si>
    <t xml:space="preserve">Transport du semaine 2 jours </t>
  </si>
  <si>
    <t xml:space="preserve">Transport gare routére ouosogui -kanel aller retour </t>
  </si>
  <si>
    <t xml:space="preserve">Transport semaine du 16/04 enqueteur </t>
  </si>
  <si>
    <t xml:space="preserve">Transport maison grand yoff guediaway scat urbam aller retour </t>
  </si>
  <si>
    <t xml:space="preserve">Transport rufisque bargny diamaguene aller retour </t>
  </si>
  <si>
    <t xml:space="preserve">Trnsport semaine 3 jours </t>
  </si>
  <si>
    <t xml:space="preserve">Transport maison guediaway -diareme -sam -marché mame diarra -ouakam vdn </t>
  </si>
  <si>
    <t xml:space="preserve">Transport aller retour menusier </t>
  </si>
  <si>
    <t>CA-04-18-86</t>
  </si>
  <si>
    <t xml:space="preserve">Transport bureau foire aller retour </t>
  </si>
  <si>
    <t xml:space="preserve">Transport gare routiéré -diourbel -mbacké -touba </t>
  </si>
  <si>
    <t xml:space="preserve">Transport ville -tilene -hlm -sacré cœur -lac rose </t>
  </si>
  <si>
    <t xml:space="preserve">Tarnsport bureau colobane -kermel -cices aller retour </t>
  </si>
  <si>
    <t>CA-04-18-87</t>
  </si>
  <si>
    <t xml:space="preserve">Transport gare routiére  saint louis  -richar toll  aller retour </t>
  </si>
  <si>
    <t xml:space="preserve">Transport bureau 26 aller retour </t>
  </si>
  <si>
    <t>19/04/20018</t>
  </si>
  <si>
    <t xml:space="preserve">Transport grand yoff -marché zing -marché kermel -arché hlm aleer retour </t>
  </si>
  <si>
    <t>Transport marche poisson -parcelle -pikine -marché boune -marché fass</t>
  </si>
  <si>
    <t xml:space="preserve">Transport gare routiere diass  AIBD  Aller retour </t>
  </si>
  <si>
    <t>CA-04-18-88</t>
  </si>
  <si>
    <t xml:space="preserve">Transport maison gare routiére -diourbel -touba -mbacké aller retour </t>
  </si>
  <si>
    <t xml:space="preserve">Transport maison gare routiere ndiass AIBD aller retour </t>
  </si>
  <si>
    <t xml:space="preserve">Transport castor -tilene gueule tapé -pikine guediaway </t>
  </si>
  <si>
    <t xml:space="preserve">Transport beaux maraichers  gare routiére  stade parcelle </t>
  </si>
  <si>
    <t>CA-04-18-89</t>
  </si>
  <si>
    <t xml:space="preserve">Transport maison gare routiére-ourossogui -nabadji - kanel </t>
  </si>
  <si>
    <t>Transport maison port aller retour</t>
  </si>
  <si>
    <t xml:space="preserve">Transport maison beau maraicher -thiaroye aller retour </t>
  </si>
  <si>
    <t xml:space="preserve">Transport thiaroye pikine -marché gounas -tilene -marché nguelaw -colobane </t>
  </si>
  <si>
    <t xml:space="preserve">Transport bureau medina  dieuppeul aller retour </t>
  </si>
  <si>
    <t>CA-04-18-90</t>
  </si>
  <si>
    <t xml:space="preserve">Transport bureau deff aller retour </t>
  </si>
  <si>
    <t xml:space="preserve">Transport DEFF aller retour </t>
  </si>
  <si>
    <t xml:space="preserve">Transport ucad </t>
  </si>
  <si>
    <t xml:space="preserve">Transport aller retour UCAD </t>
  </si>
  <si>
    <t xml:space="preserve">Transport aller retour pour achat billet d avion dakar ziguinchor </t>
  </si>
  <si>
    <t>Transport ville bureau pour achat carton ram</t>
  </si>
  <si>
    <t xml:space="preserve">Transport burotic aller retour </t>
  </si>
  <si>
    <t>CA-04-18-91</t>
  </si>
  <si>
    <t xml:space="preserve">Transport gare routiére -mbour aller retour </t>
  </si>
  <si>
    <t xml:space="preserve">Transport du semaine 4 jours </t>
  </si>
  <si>
    <t xml:space="preserve">Transport inspection point E -Bureau aller retour </t>
  </si>
  <si>
    <t xml:space="preserve">Transport ambassade -congo aller retour </t>
  </si>
  <si>
    <t xml:space="preserve">Transport gare routiére mbour aller retour </t>
  </si>
  <si>
    <t xml:space="preserve">Transport semaine du 16/04 juriste </t>
  </si>
  <si>
    <t xml:space="preserve">Transport bureau ville aller retour du 19 au 20 </t>
  </si>
  <si>
    <t xml:space="preserve">Transport retour AIBD Maison </t>
  </si>
  <si>
    <t xml:space="preserve">Transport colobane ville aller retour </t>
  </si>
  <si>
    <t>CA-04-18-92</t>
  </si>
  <si>
    <t>Transport ipres css ville colobane aller retour</t>
  </si>
  <si>
    <t xml:space="preserve">Transport banque aller retour  2 fois </t>
  </si>
  <si>
    <t>Transport banque aller retour</t>
  </si>
  <si>
    <t xml:space="preserve">Transport -burotic </t>
  </si>
  <si>
    <t>CA-04-18-93</t>
  </si>
  <si>
    <t xml:space="preserve">Transport interpol </t>
  </si>
  <si>
    <t xml:space="preserve">Transport ambassade France aller retour </t>
  </si>
  <si>
    <t xml:space="preserve">Transport bureau octris bureau </t>
  </si>
  <si>
    <t>CA-04-18-94</t>
  </si>
  <si>
    <t>Transport bureau tribunal aller retour</t>
  </si>
  <si>
    <t>Transport bureau ssi bureau aller retour</t>
  </si>
  <si>
    <t>Transport bureau hotel de ville bureau</t>
  </si>
  <si>
    <t>Transport bureau mnistere environnement aller retour</t>
  </si>
  <si>
    <t xml:space="preserve">Transport bureau rufisque aller retour </t>
  </si>
  <si>
    <t xml:space="preserve">Transport bureau ministere- tribunal aller retour </t>
  </si>
  <si>
    <t xml:space="preserve">Transport bureau aeroport depart mission </t>
  </si>
  <si>
    <t xml:space="preserve">Transport -cmr-ville -cmr-hotel </t>
  </si>
  <si>
    <t>Transport aeroport retour  mission ziguinchor</t>
  </si>
  <si>
    <t xml:space="preserve">Transport bureau assurance -ville aller retour </t>
  </si>
  <si>
    <t>Transport semaine  ( 1 jours )</t>
  </si>
  <si>
    <t>CA-04-18-95</t>
  </si>
  <si>
    <t xml:space="preserve">Transport du semaine 5 jours </t>
  </si>
  <si>
    <t xml:space="preserve">Transport bureau -tribunal aller retour </t>
  </si>
  <si>
    <t>Transport pour ses deplacement de mission (derklé bureau -ziguinchor AIBD -maison )</t>
  </si>
  <si>
    <t>BQ2-04-18-02</t>
  </si>
  <si>
    <t>Annulation hebergement fevrierE4 (doublon sa été enregistré 2 fois dans le meme mois voir rapport fevrier )</t>
  </si>
  <si>
    <t>CA-05-18-01</t>
  </si>
  <si>
    <t xml:space="preserve">Jail visit ( boite café +savon ) </t>
  </si>
  <si>
    <t>Jail Visit</t>
  </si>
  <si>
    <t>CA-05-18-03</t>
  </si>
  <si>
    <t>Reglement frais journée du travail a badian  (repas+entrée reserve badian +guide+location de voiture pour  visiste )</t>
  </si>
  <si>
    <t>CA-05-18-04</t>
  </si>
  <si>
    <t>Reglement location de bus pour aller a badian pour la journée du 01 mai fete du travail</t>
  </si>
  <si>
    <t>CA-05-18-05</t>
  </si>
  <si>
    <t>Achat 2 smarthphone sumsung core prime et 3 bank d energie huawei pour le personnel</t>
  </si>
  <si>
    <t>CA-05-18-06</t>
  </si>
  <si>
    <t xml:space="preserve">Reglement seddo 2 eme quinzaine Avril </t>
  </si>
  <si>
    <t>CA-05-18-07</t>
  </si>
  <si>
    <t>Reglement facture internet  bureau mars</t>
  </si>
  <si>
    <t>CA-05-18-08</t>
  </si>
  <si>
    <t xml:space="preserve">Reglement facture internet  maison charlotte mars </t>
  </si>
  <si>
    <t>CA-05-18-09</t>
  </si>
  <si>
    <t>Frais edition extrait commission</t>
  </si>
  <si>
    <t>BQ1-05-18-01</t>
  </si>
  <si>
    <t>reglement noflaye ( femme de menage du bureau avril )</t>
  </si>
  <si>
    <t>BQ-05-18-02</t>
  </si>
  <si>
    <t>Reglement location bureau mois de mai ( CNART)</t>
  </si>
  <si>
    <t>BQ1-05-18-03</t>
  </si>
  <si>
    <t xml:space="preserve">Reglement gardiennage et entretient bureau mois de MAI </t>
  </si>
  <si>
    <t>BQ2-05-12-01</t>
  </si>
  <si>
    <t>Reglement facture SDE pour la periode de 12/02 /2018 au 12/04/2018</t>
  </si>
  <si>
    <t>CA-05-18-10</t>
  </si>
  <si>
    <t>Reglement facture SENELEC pour la periode de 23/01 /2018 AU 27/03/2018</t>
  </si>
  <si>
    <t>CA-05-18-11</t>
  </si>
  <si>
    <t xml:space="preserve">Achat eveloppe GM ET PM 4 paquet </t>
  </si>
  <si>
    <t>Office materials</t>
  </si>
  <si>
    <t>CA-05-18-12</t>
  </si>
  <si>
    <t xml:space="preserve">Achat machine de destruction papier pour le bureau </t>
  </si>
  <si>
    <t>CA-05-18-13</t>
  </si>
  <si>
    <t>Trust building ( credit boisson the )</t>
  </si>
  <si>
    <t>CA-05-18-14</t>
  </si>
  <si>
    <t>Trust building (repas a saly pour l indicateur</t>
  </si>
  <si>
    <t>CA-05-18-15</t>
  </si>
  <si>
    <t>Trust building ( dejeuner  boisson the )</t>
  </si>
  <si>
    <t>CA-05-18-16</t>
  </si>
  <si>
    <t>Repas 2 jours mission d investigation a kaolack</t>
  </si>
  <si>
    <t>CA-05-18-17</t>
  </si>
  <si>
    <t xml:space="preserve">Trust builing (credit pour indicateur ) </t>
  </si>
  <si>
    <t>CA-05-18-18</t>
  </si>
  <si>
    <t xml:space="preserve">carte de credit pour la coordinatrice </t>
  </si>
  <si>
    <t>CA-05-18-19</t>
  </si>
  <si>
    <t>Droit timbre( frais bancaire )</t>
  </si>
  <si>
    <t>BQ1-05-18-04</t>
  </si>
  <si>
    <t>Trust building (  boisson canette     )</t>
  </si>
  <si>
    <t>CA-05-18-20</t>
  </si>
  <si>
    <t xml:space="preserve">achat 4 crochet sedui pour accroché les tableau du bureau </t>
  </si>
  <si>
    <t>CA-05-18-21</t>
  </si>
  <si>
    <t xml:space="preserve">achat cahier de registre de presence pour bureau </t>
  </si>
  <si>
    <t>CA-05-18-22</t>
  </si>
  <si>
    <t xml:space="preserve">hebergement 2 jours mission d investigation </t>
  </si>
  <si>
    <t>CA-05-18-23</t>
  </si>
  <si>
    <t>Trust building (cadeau +credit pour l indicateur    )</t>
  </si>
  <si>
    <t>CA-05-18-24</t>
  </si>
  <si>
    <t>Trust building (  achat de mangue et the     )</t>
  </si>
  <si>
    <t>CA-05-18-25</t>
  </si>
  <si>
    <t>CA-05-18-26</t>
  </si>
  <si>
    <t>Trust building (    credit boisson dejeurner  )</t>
  </si>
  <si>
    <t>CA-05-18-27</t>
  </si>
  <si>
    <t>paiement menusier (montage des tableaux pour le bureau )</t>
  </si>
  <si>
    <t>CA-05-18-28</t>
  </si>
  <si>
    <t>reproduction carte de visite pour cecile bassirou et sekou</t>
  </si>
  <si>
    <t>CA-05-18-29</t>
  </si>
  <si>
    <t xml:space="preserve">Reglement menusier pour montage tableau pour le bureau </t>
  </si>
  <si>
    <t>CA-05-18-30</t>
  </si>
  <si>
    <t xml:space="preserve">peage retour mission cameroune d un juriste </t>
  </si>
  <si>
    <t>CA-05-18-31</t>
  </si>
  <si>
    <t xml:space="preserve">Achat telephone sumsug core prime  pour la comptable +frais de livraison </t>
  </si>
  <si>
    <t>CA-05-18-32</t>
  </si>
  <si>
    <t>Reglement BRS AVRIL (impots  pour les prestataires)</t>
  </si>
  <si>
    <t>CA-05-18-33</t>
  </si>
  <si>
    <t>Trust building ( cadeau pour l interprete )+repas</t>
  </si>
  <si>
    <t>CA-05-18-36</t>
  </si>
  <si>
    <t xml:space="preserve">Trust building (repas  transport pour indicateur </t>
  </si>
  <si>
    <t>CA-05-18-37</t>
  </si>
  <si>
    <t>Trust building(credit the dejeuner)</t>
  </si>
  <si>
    <t>CA-05-18-38</t>
  </si>
  <si>
    <t xml:space="preserve">reglement premiere quinzaine seddo </t>
  </si>
  <si>
    <t>CA-05-18-39</t>
  </si>
  <si>
    <t xml:space="preserve">Achat de trois puce d enquete </t>
  </si>
  <si>
    <t>CA-05-18-41</t>
  </si>
  <si>
    <t>prestation mai E11</t>
  </si>
  <si>
    <t>BQ1-05-18-06</t>
  </si>
  <si>
    <t>prestation mai E9</t>
  </si>
  <si>
    <t>BQ1-05-18-07</t>
  </si>
  <si>
    <t>prestation mai E10</t>
  </si>
  <si>
    <t>BQ1-05-18-08</t>
  </si>
  <si>
    <t>prestation mai E7</t>
  </si>
  <si>
    <t>BQ1-05-18-09</t>
  </si>
  <si>
    <t>prestation mai E4</t>
  </si>
  <si>
    <t>BQ1-05-18-10</t>
  </si>
  <si>
    <t xml:space="preserve">Indemnité mai +bonus juriste bassirou </t>
  </si>
  <si>
    <t>BQ1-05-18-11</t>
  </si>
  <si>
    <t>Indemnité mai +bonus juriste maktar</t>
  </si>
  <si>
    <t>BQ1-05-18-12</t>
  </si>
  <si>
    <t>Indemnité mai +bonus juriste voyni</t>
  </si>
  <si>
    <t>BQ1-05-18-13</t>
  </si>
  <si>
    <t xml:space="preserve">allocation mai comptable </t>
  </si>
  <si>
    <t>BQ1-05-18-14</t>
  </si>
  <si>
    <t xml:space="preserve">Indemnité mai +bonus charlotte </t>
  </si>
  <si>
    <t>BQ1-05-18-15</t>
  </si>
  <si>
    <t>achat de carte credit tigo pour E9</t>
  </si>
  <si>
    <t>CA-05-18-42</t>
  </si>
  <si>
    <t>Indemnité mai chargée de projet ( en retranche l avance sur salaire de 100 000)</t>
  </si>
  <si>
    <t>CA-05-18-44</t>
  </si>
  <si>
    <t>Trust buiding( credit pour le trafic  )</t>
  </si>
  <si>
    <t>CA-05-18-48</t>
  </si>
  <si>
    <t>Trust buiding(credit +cadeau pour le trafic   )</t>
  </si>
  <si>
    <t>CA-05-18-49</t>
  </si>
  <si>
    <t>Trust buiding( achat credit indicateur )</t>
  </si>
  <si>
    <t>CA-05-18-50</t>
  </si>
  <si>
    <t>Trust buiding( achat cerdit indicateur  )</t>
  </si>
  <si>
    <t>CA-05-18-51</t>
  </si>
  <si>
    <t>Trust buiding(cadeau pour l interprete   )</t>
  </si>
  <si>
    <t>CA-05-18-52</t>
  </si>
  <si>
    <t>Trust buiding( cadeau pour l interprete )</t>
  </si>
  <si>
    <t>CA-05-18-53</t>
  </si>
  <si>
    <t>Regularisation impots dues  1 ere tranche (de 2017 en avril 2018  montant )</t>
  </si>
  <si>
    <t>BQ1-05-18-17</t>
  </si>
  <si>
    <t>BQ2-05-12-02</t>
  </si>
  <si>
    <t xml:space="preserve">commission mouvement </t>
  </si>
  <si>
    <t>BQ1-05-18-18</t>
  </si>
  <si>
    <t>Achat cartouche pour le bureau de la coordination</t>
  </si>
  <si>
    <t>CA-05-18-54</t>
  </si>
  <si>
    <t>Transport -dakar gare routiere -popenguine  poute -rufisque bayakh -kayar -yenne</t>
  </si>
  <si>
    <t>CA-05-18-55</t>
  </si>
  <si>
    <t xml:space="preserve">Transport mensuel enqueteur mois de mai </t>
  </si>
  <si>
    <t xml:space="preserve">Transport gare routiere kaolack -sokone -toubacouta-karang-toundiougue-fatick </t>
  </si>
  <si>
    <t xml:space="preserve">Transport guediaway golf sud rufisque gargny bambylor </t>
  </si>
  <si>
    <t xml:space="preserve">Transport investigation du 31/05 maison -thiaroye -guediaway-maison </t>
  </si>
  <si>
    <t xml:space="preserve">Transport investigation du 01/06  maison rufisque -sebikotane -rufisque -maison </t>
  </si>
  <si>
    <t xml:space="preserve">Transport gare routiere -thies-interieur aller retour </t>
  </si>
  <si>
    <t>CA-05-18-56</t>
  </si>
  <si>
    <t xml:space="preserve">Transport maison gare routiere -kaolack -interieur aller retour </t>
  </si>
  <si>
    <t xml:space="preserve">Transport marché tilene sandaga quai de hanne thiaroye aller retour </t>
  </si>
  <si>
    <t>Transport maison guediaway thiaroye yeumbeul boune mzrhé grand yoff marché bou bess</t>
  </si>
  <si>
    <t xml:space="preserve">Transport investigation du 31/05 maison guediaway -marché bou bes-marché mame dirra-guinaw rail -maison </t>
  </si>
  <si>
    <t>Transport investigation du 01/06 tilene -sandaga-kermel-petersen -maison</t>
  </si>
  <si>
    <t xml:space="preserve">Transport maison gare routiere -diamniadio -dakar </t>
  </si>
  <si>
    <t>CA-05-18-57</t>
  </si>
  <si>
    <t>Transport gare routiere -pout -popenguine -yenne -rufisque</t>
  </si>
  <si>
    <t xml:space="preserve">Transport gare routiere thille -st louis et transport inetrieur aller retour </t>
  </si>
  <si>
    <t xml:space="preserve">Transport colobane mermoz grand yoff rufisque cap des biches </t>
  </si>
  <si>
    <t xml:space="preserve">Transport investigation du 31/05 maison -gare routiere -diamniadio-rufisque -maison </t>
  </si>
  <si>
    <t xml:space="preserve">Transport investigation du 01/06  maison -medina -quai de peche de yoff-yoff-maison </t>
  </si>
  <si>
    <t xml:space="preserve">Transport -rdv unops-bureau aller retour </t>
  </si>
  <si>
    <t>CA-05-18-58</t>
  </si>
  <si>
    <t xml:space="preserve">Transport cecile tribunal rufisque </t>
  </si>
  <si>
    <t xml:space="preserve">Transport bureau impot aller retour </t>
  </si>
  <si>
    <t xml:space="preserve">Transport bureau avocat aller retour </t>
  </si>
  <si>
    <t xml:space="preserve">Transport assurance bureau aller retour </t>
  </si>
  <si>
    <t>CA-05-18-59</t>
  </si>
  <si>
    <t xml:space="preserve">Transport AIBD pour la guinée </t>
  </si>
  <si>
    <t xml:space="preserve">Transport ville aller retour rdv aux impots </t>
  </si>
  <si>
    <t>Transport burotic ( papeterie)</t>
  </si>
  <si>
    <t>Transport semaine du 15 au 18/05/2018</t>
  </si>
  <si>
    <t>CA-05-18-60</t>
  </si>
  <si>
    <t xml:space="preserve">Transport semaine juriste du 22 au 25 mai </t>
  </si>
  <si>
    <t>Transport juriste du 28 au 01/06/2018</t>
  </si>
  <si>
    <t xml:space="preserve">Transport dakar mbour -saly aller retour pour jail visit </t>
  </si>
  <si>
    <t>CA-05-18-61</t>
  </si>
  <si>
    <t>Transport semaine du 02/05 au 04/05 ( 3jours )</t>
  </si>
  <si>
    <t>Transport semaine du 07 au 11/05 (4jours )</t>
  </si>
  <si>
    <t>Transport aller retour ville pour achat fourniture (crochet et registre )</t>
  </si>
  <si>
    <t xml:space="preserve">Transport bureau UCAD </t>
  </si>
  <si>
    <t>Transport semaine du 14 au 18/05/2018</t>
  </si>
  <si>
    <t xml:space="preserve">Transport bureau inspection tribunal aller retour </t>
  </si>
  <si>
    <t xml:space="preserve">Tarnsport MEDD -DEFCS-SENELEC SDE-DEFCS-BUREAU </t>
  </si>
  <si>
    <t>CA-05-18-62</t>
  </si>
  <si>
    <t>Transport semaine du 30/04 au 04/05 ( 4jours )</t>
  </si>
  <si>
    <t xml:space="preserve">Transport IRTSS -poin E - MEED -Bureau </t>
  </si>
  <si>
    <t xml:space="preserve">Transport du 03 au 04 (thiaroye -malika-gare routiere -thies -dakar </t>
  </si>
  <si>
    <t>CA-05-18-63</t>
  </si>
  <si>
    <t xml:space="preserve">Transport maison gare routiere -dakar poute -thies aller retour </t>
  </si>
  <si>
    <t>Transport du 11 ville gueule tapee -marché ngelaw  aller retour</t>
  </si>
  <si>
    <t xml:space="preserve">Transport maison rufisque thiaroye pikine tilene colobane </t>
  </si>
  <si>
    <t xml:space="preserve">Transport ville ouakam colobane aller retour </t>
  </si>
  <si>
    <t xml:space="preserve">Transport -maison grand yoff-medina -sham-grand yoff-ouakam-quai de peche -maison </t>
  </si>
  <si>
    <t>Transport investigation du 31/05 maison nguelar-colobane -centre dakar-maison</t>
  </si>
  <si>
    <t>Transport investigation du 01/06 maison -grand yoff-liberte 6plage ngor -maison</t>
  </si>
  <si>
    <t xml:space="preserve">Transport maison gare routiere -thies- -interieur -aller retour </t>
  </si>
  <si>
    <t>CA-05-18-64</t>
  </si>
  <si>
    <t>Transport maison gare routiere nguekhokh saly -mbour</t>
  </si>
  <si>
    <t xml:space="preserve">Transport guinaw rail -maché sindia- ouakam aller retour </t>
  </si>
  <si>
    <t>Transport marché zing marché hlm marché keur maissa</t>
  </si>
  <si>
    <t xml:space="preserve">Transport investigation du 31/05 ville marché tilene -petersen-maison </t>
  </si>
  <si>
    <t>Transport investigation du 01/06 pikine marché bou bess-taly bou mak grand yoff -maison</t>
  </si>
  <si>
    <t xml:space="preserve">Transport -bureau cnart -ville-colobane -maison </t>
  </si>
  <si>
    <t>CA-05-18-65</t>
  </si>
  <si>
    <t xml:space="preserve">Transport senelec -sde- papeterie -bureau -orange -colobane </t>
  </si>
  <si>
    <t xml:space="preserve">Transport impot et domaine bourguiba aller retour </t>
  </si>
  <si>
    <t>Transport ville  pour rdv avec un inspecteur a 10h</t>
  </si>
  <si>
    <t xml:space="preserve">Transport ville aller retour 15h  pour rdv avec l inspecteur avec un juriste </t>
  </si>
  <si>
    <t xml:space="preserve">Transport impot  aller retour </t>
  </si>
  <si>
    <t>Reglement facture internet avril bureau</t>
  </si>
  <si>
    <t>CA-06-18-02</t>
  </si>
  <si>
    <t xml:space="preserve">Reglement facture internet avril charlotte </t>
  </si>
  <si>
    <t>CA-06-18-03</t>
  </si>
  <si>
    <t xml:space="preserve">Reglement location juin bureau </t>
  </si>
  <si>
    <t>BQ1-06-18-01</t>
  </si>
  <si>
    <t>Reglement entretient et gardienage bureau juin</t>
  </si>
  <si>
    <t>Transport aller retour(ville -inter ville colobane -point e -colobane -bureau aller retour )</t>
  </si>
  <si>
    <t>CA-06-18-63</t>
  </si>
  <si>
    <t>Transport (complement transport mai enqueteur )</t>
  </si>
  <si>
    <t>CA-06-18-71</t>
  </si>
  <si>
    <t>Transport mission d investigation du 05 au 08 juin( dakar -kolda -diabé-interieur kolda dakar )</t>
  </si>
  <si>
    <t>Transport( avance transport mois de  juin enqueteur )</t>
  </si>
  <si>
    <t xml:space="preserve">Reglement seddo deuxieme quinzaine mai </t>
  </si>
  <si>
    <t>CA-06-18-04</t>
  </si>
  <si>
    <t xml:space="preserve">Trust building (cadeau boisson credit djeuner   ) </t>
  </si>
  <si>
    <t>CA-06-18-05</t>
  </si>
  <si>
    <t xml:space="preserve">Repas 5 jours mission  d investigation a ziguinchor </t>
  </si>
  <si>
    <t>CA-06-18-06</t>
  </si>
  <si>
    <t xml:space="preserve">Trust building ( cadeau pour trafic  ) </t>
  </si>
  <si>
    <t xml:space="preserve">Hebergement 4 nuités  Mission d in vestigation a ziguinchor </t>
  </si>
  <si>
    <t>CA-06-18-07</t>
  </si>
  <si>
    <t xml:space="preserve">hebergement 3 nuités Mission d in vestigation a kolda </t>
  </si>
  <si>
    <t>CA-06-18-08</t>
  </si>
  <si>
    <t xml:space="preserve">Repas 4 jours mission d investigation a kolda </t>
  </si>
  <si>
    <t>CA-06-18-09</t>
  </si>
  <si>
    <t xml:space="preserve">Trust building ( credit indicateur +cadeau   ) </t>
  </si>
  <si>
    <t>CA-06-18-10</t>
  </si>
  <si>
    <t>CA-06-18-11</t>
  </si>
  <si>
    <t xml:space="preserve">Trust building (cadeau  ) </t>
  </si>
  <si>
    <t>hebergement 3 nuités Mission d in vestigation a koungheul</t>
  </si>
  <si>
    <t>CA-06-18-12</t>
  </si>
  <si>
    <t>Repas 4 jours mission d investigation a koungheul</t>
  </si>
  <si>
    <t>CA-06-18-13</t>
  </si>
  <si>
    <t xml:space="preserve">Transport impots aller retour </t>
  </si>
  <si>
    <t xml:space="preserve">Management </t>
  </si>
  <si>
    <t>CA-06-18-64</t>
  </si>
  <si>
    <t xml:space="preserve">Reglement prestation femme de menage mai </t>
  </si>
  <si>
    <t>BQ1-06-18-02</t>
  </si>
  <si>
    <t>Transport semaine du 04 au 08 juin 2018</t>
  </si>
  <si>
    <t>CA-06-18-65</t>
  </si>
  <si>
    <t>CA-06-18-66</t>
  </si>
  <si>
    <t xml:space="preserve">sekou </t>
  </si>
  <si>
    <t>CA-06-18-67</t>
  </si>
  <si>
    <t>CA-06-18-68</t>
  </si>
  <si>
    <t>CA-06-18-69</t>
  </si>
  <si>
    <t>Transport mission d investigation du 05 au 08 juin( dakar -koungheul -missira-koupentoum-koussanar-dakar  )</t>
  </si>
  <si>
    <t>Transport mission d investigation du 05 au 09 juin( dakar -ziguinchor -bignona -kafountine elinkine ziguinchor)</t>
  </si>
  <si>
    <t>CA-06-18-70</t>
  </si>
  <si>
    <t>CA-06-18-72</t>
  </si>
  <si>
    <t xml:space="preserve">Transport bureau DEFF aller retour </t>
  </si>
  <si>
    <t>Transport IRTS-Comissariat central-tribunal -bureau</t>
  </si>
  <si>
    <t>Transport ville aller retour pour achat papeterie et timbre fiscal</t>
  </si>
  <si>
    <t>Achat papeterie ( cartouche 652 noir et couleur et 17A noir, carton feuille blanche ,5classeur chronos)</t>
  </si>
  <si>
    <t>CA-06-18-14</t>
  </si>
  <si>
    <t>Achat timbre fiscal  pour le virement a l etrangé ( remboursement prêt assurance pour la coordinatrice )</t>
  </si>
  <si>
    <t>CA-06-18-15</t>
  </si>
  <si>
    <t xml:space="preserve">Reproduction 4 cles 2 pour le bureau et 2 pour le bureau comptable </t>
  </si>
  <si>
    <t>CA-06-18-16</t>
  </si>
  <si>
    <t>BQ1-06-18-03</t>
  </si>
  <si>
    <t>BQ2-06-18-01</t>
  </si>
  <si>
    <t xml:space="preserve">Transport mermoz aller retour pour achat billet d avion </t>
  </si>
  <si>
    <t xml:space="preserve">Achat billet d avion aller retour pour la coordinatrice pour l operation a ziguinchor </t>
  </si>
  <si>
    <t>CA-06-18-17</t>
  </si>
  <si>
    <t>Location voiture 7 places pour aller a ziguinchor</t>
  </si>
  <si>
    <t>CA-06-18-20</t>
  </si>
  <si>
    <t>Achat gant pharmaceutique</t>
  </si>
  <si>
    <t>CA-06-18-21</t>
  </si>
  <si>
    <t xml:space="preserve">Achat centimetre + ciseau </t>
  </si>
  <si>
    <t>CA-06-18-22</t>
  </si>
  <si>
    <t>reglement BRS mai des enqueteurs  (impots pour les prestataires de service )</t>
  </si>
  <si>
    <t>BQ1-06-18-05</t>
  </si>
  <si>
    <t xml:space="preserve">Reglement impots sur les salaire ,TRIMF,CFCE du mois de mai du personnel </t>
  </si>
  <si>
    <t>BQ1-06-18-06</t>
  </si>
  <si>
    <t>Reversement deuxieme tranche impot dues</t>
  </si>
  <si>
    <t>BQ1-06-18-07</t>
  </si>
  <si>
    <t xml:space="preserve">Transport aeroport aller  pour depart ziguinchor </t>
  </si>
  <si>
    <t>cecile</t>
  </si>
  <si>
    <t>CA-06-18-62</t>
  </si>
  <si>
    <t xml:space="preserve">panier repas juriste pour 5 jours du 09 au 13 a ziguinchor </t>
  </si>
  <si>
    <t>CA-06-18-23</t>
  </si>
  <si>
    <t>CA-06-18-24</t>
  </si>
  <si>
    <t xml:space="preserve">Traversé BAC GAMBIE  pour aller a ziguinchor </t>
  </si>
  <si>
    <t>CA-06-18-25</t>
  </si>
  <si>
    <t xml:space="preserve">panier repas 5 jours a ziguinchor </t>
  </si>
  <si>
    <t>CA-06-18-26</t>
  </si>
  <si>
    <t>CA-06-18-27</t>
  </si>
  <si>
    <t xml:space="preserve">panier repas 4 jours a ziguinchor </t>
  </si>
  <si>
    <t>CA-06-18-28</t>
  </si>
  <si>
    <t>CA-06-18-29</t>
  </si>
  <si>
    <t xml:space="preserve">Transport taxi aeroport aller retour pour la France </t>
  </si>
  <si>
    <t xml:space="preserve">Impression documents juridique  a ziguinchor </t>
  </si>
  <si>
    <t>CA-06-18-30</t>
  </si>
  <si>
    <t xml:space="preserve">Achat de 10 cartes de credit 1000 orange pour le personnel en mission </t>
  </si>
  <si>
    <t>CA-06-18-31</t>
  </si>
  <si>
    <t>CA-06-18-32</t>
  </si>
  <si>
    <t>Transport semaine du 11 au 14juin 2018</t>
  </si>
  <si>
    <t>hebergement 1 nuité  du 11 au 12 juin a ziguinchor pour 3 chambres</t>
  </si>
  <si>
    <t>CA-06-18-33</t>
  </si>
  <si>
    <t xml:space="preserve">Location voiture 7 places pour retour ziguinchor -dakar </t>
  </si>
  <si>
    <t>CA-06-18-34</t>
  </si>
  <si>
    <t>hebergement 1 nuité  du 12 au 13 juin a ziguinchor pour 3 chambres</t>
  </si>
  <si>
    <t>CA-06-18-35</t>
  </si>
  <si>
    <t xml:space="preserve">Traversé BAC GAMBIE  pour retour a dakar </t>
  </si>
  <si>
    <t>CA-06-18-36</t>
  </si>
  <si>
    <t xml:space="preserve">Transport gare routiere -ziguichor ( deplacement interne ziguinchor) </t>
  </si>
  <si>
    <t xml:space="preserve">panier repas 7 jours mission ziguinchor pour l operation du 08 au 14 juin </t>
  </si>
  <si>
    <t>CA-06-18-37</t>
  </si>
  <si>
    <t>Trust building ( cadeaux)</t>
  </si>
  <si>
    <t>hebergement hotel pour la mission de ziguinchor du 09 au 11 juin</t>
  </si>
  <si>
    <t>CA-06-18-38</t>
  </si>
  <si>
    <t xml:space="preserve">Transport retour ziguinchor aeroport -dakar </t>
  </si>
  <si>
    <t>Transport intra ziguinchor</t>
  </si>
  <si>
    <t>Transport semaine juriste  du 18 au 22/06/2018</t>
  </si>
  <si>
    <t xml:space="preserve">Reglement seddo premiere quinzaine juin </t>
  </si>
  <si>
    <t>CA-06-18-39</t>
  </si>
  <si>
    <t>Transport semaine comptable du 18 au 22/06/2018</t>
  </si>
  <si>
    <t xml:space="preserve">Transport king fadh palace -boutique -maison </t>
  </si>
  <si>
    <t>Transport buerau king fadh pour 2 jours pour la foire de la FAO</t>
  </si>
  <si>
    <t xml:space="preserve">Transport bureau inspection -DIC -bureau aller retour </t>
  </si>
  <si>
    <t>Achat multiprise</t>
  </si>
  <si>
    <t>CA-06-18-40</t>
  </si>
  <si>
    <t>Transport patte doie -bureau -maison-king fadh palace</t>
  </si>
  <si>
    <t xml:space="preserve">Transport bureau -burotic -assurance </t>
  </si>
  <si>
    <t>Dejeuner 2 juriste +coordinatrice  au king fadh palace a la foire de la FAO pour exposition</t>
  </si>
  <si>
    <t>CA-06-18-41</t>
  </si>
  <si>
    <t>Dejeuner 2 juriste au king fadh palace a la foire de la FAO pour exposition</t>
  </si>
  <si>
    <t>CA-06-18-42</t>
  </si>
  <si>
    <t xml:space="preserve">Achat gateau d anniversaire pour la coordinatrice +livraison </t>
  </si>
  <si>
    <t>CA-06-18-43</t>
  </si>
  <si>
    <t xml:space="preserve">achat canette +mouchoir pour l anniversaire de la coordinatrice </t>
  </si>
  <si>
    <t>CA-06-18-44</t>
  </si>
  <si>
    <t xml:space="preserve">achat patisserie (salée )pour l anniversaire de la coordinatrice </t>
  </si>
  <si>
    <t>CA-06-18-45</t>
  </si>
  <si>
    <t xml:space="preserve">Achat de 20 bouteille de 10 littre  eau  kirene  pour le bureau </t>
  </si>
  <si>
    <t>CA-06-18-46</t>
  </si>
  <si>
    <t>Reglement maintenance et entretient site WARA annuel de juillet 2018 jusqu en juillet 2019</t>
  </si>
  <si>
    <t>Website</t>
  </si>
  <si>
    <t>CA-06-18-47</t>
  </si>
  <si>
    <t xml:space="preserve">Frais d envoi western du reglement maintenance site wara </t>
  </si>
  <si>
    <t xml:space="preserve">Cable pour alimentation de portable pour la coordinatrice </t>
  </si>
  <si>
    <t>CA-06-18-48</t>
  </si>
  <si>
    <t xml:space="preserve">panier repas 3 jours mission d investigation </t>
  </si>
  <si>
    <t>CA-06-18-49</t>
  </si>
  <si>
    <t>CA-06-18-50</t>
  </si>
  <si>
    <t xml:space="preserve">Hebergement pour 2 nuitées </t>
  </si>
  <si>
    <t>CA-06-18-51</t>
  </si>
  <si>
    <t>remboursement frais assurance annnuel cecile cecile periode du 24 mars 2018 au 23 mars 2018</t>
  </si>
  <si>
    <t>BQ1-06-18-08</t>
  </si>
  <si>
    <t>BQ1-06-18-09</t>
  </si>
  <si>
    <t xml:space="preserve">Trasport banque aller retour pour retrai cheque et envoi </t>
  </si>
  <si>
    <t xml:space="preserve">Transport king fadh maison -buraeu </t>
  </si>
  <si>
    <t xml:space="preserve">Transport d investigation  pour le 25 , 26 et le 27 juin maison pikine -sandica -entré pikine -guinaw rail pikine maison </t>
  </si>
  <si>
    <t xml:space="preserve">Transport d investigation pour 25 , 26 juin ( gare routiere -touba -inretieur touba -kaolack -dakar) </t>
  </si>
  <si>
    <t xml:space="preserve">Transport ville  aller retour pour achat cable telephone coordinatrice </t>
  </si>
  <si>
    <t xml:space="preserve"> Transport mission d investigatio du  25 au 27 juin ( maison -touba -interieur -kaolack -maison )</t>
  </si>
  <si>
    <t>Indemnitéjuin +bonus proposé juriste maktar diedhiou</t>
  </si>
  <si>
    <t>BQ1-06-18-10</t>
  </si>
  <si>
    <t>Indemnitéjuin +bonus proposé juriste sekou voyni</t>
  </si>
  <si>
    <t>BQ1-06-18-11</t>
  </si>
  <si>
    <t xml:space="preserve">Indemnitéjuin +bonus proposé juriste bassirou diagne </t>
  </si>
  <si>
    <t>BQ1-06-18-12</t>
  </si>
  <si>
    <t xml:space="preserve">prestation juin comptable </t>
  </si>
  <si>
    <t>BQ1-06-18-13</t>
  </si>
  <si>
    <t>prestation juin enqueteur (E10)</t>
  </si>
  <si>
    <t>BQ1-06-18-14</t>
  </si>
  <si>
    <t>prestation juin enqueteur (E4)</t>
  </si>
  <si>
    <t>BQ1-06-18-15</t>
  </si>
  <si>
    <t>prestation juin enqueteur (E9)</t>
  </si>
  <si>
    <t>BQ1-06-18-16</t>
  </si>
  <si>
    <t>prestation juin enqueteur (E11)</t>
  </si>
  <si>
    <t>BQ1-06-18-17</t>
  </si>
  <si>
    <t>prestation juin enqueteur (E7)</t>
  </si>
  <si>
    <t>BQ1-06-18-18</t>
  </si>
  <si>
    <t xml:space="preserve">Indemnitéjuin +bonus proposé coordinatrice </t>
  </si>
  <si>
    <t>BQ1-06-18-19</t>
  </si>
  <si>
    <t>Indemnitéjuin +bonus proposé directrice ( en retranche l avance sur salaire de 90 000)</t>
  </si>
  <si>
    <t>BQ1-06-18-20</t>
  </si>
  <si>
    <t>Transport semaine du 25 au 29 juin</t>
  </si>
  <si>
    <t>Bonus pour motivation comptable</t>
  </si>
  <si>
    <t>CA-06-18-52</t>
  </si>
  <si>
    <t xml:space="preserve">Bonus pour motivation juriste </t>
  </si>
  <si>
    <t>CA-06-18-53</t>
  </si>
  <si>
    <t xml:space="preserve">Hebergement 2 nuités mission de sensibilisation (kaolack -nioro du rip) </t>
  </si>
  <si>
    <t>CA-06-18-55</t>
  </si>
  <si>
    <t xml:space="preserve">panier repas juriste mission de sensibilisation 2 jours </t>
  </si>
  <si>
    <t>CA-06-18-56</t>
  </si>
  <si>
    <t>CA-06-18-57</t>
  </si>
  <si>
    <t xml:space="preserve">Achat de carte credit pour E9 en pleine investigation </t>
  </si>
  <si>
    <t>CA-06-18-58</t>
  </si>
  <si>
    <t>Transport semaine du 25 au 28 juin</t>
  </si>
  <si>
    <t>Transport semaine du 25 au 26 juin</t>
  </si>
  <si>
    <t xml:space="preserve">Transport mission de sensibilisation parké ( kaolack - nioro du rip) de 2 juriste maktar et sekou </t>
  </si>
  <si>
    <t xml:space="preserve">Transport tribunal aller  retour </t>
  </si>
  <si>
    <t xml:space="preserve">Transport ville aller retour pour rdv avec l avocat </t>
  </si>
  <si>
    <t xml:space="preserve">reliquat impots due </t>
  </si>
  <si>
    <t>BQ1-06-18-21</t>
  </si>
  <si>
    <t xml:space="preserve">Transport bureau octris aller retour </t>
  </si>
  <si>
    <t>Transport ville aller retour (burotic )</t>
  </si>
  <si>
    <t xml:space="preserve">Transport ville -bureau avocat aller retour </t>
  </si>
  <si>
    <t xml:space="preserve">Commision mouvements compte </t>
  </si>
  <si>
    <t>BQ1-06-18-23</t>
  </si>
  <si>
    <t xml:space="preserve">Impression + reliure documents </t>
  </si>
  <si>
    <t>CA-06-18-59</t>
  </si>
  <si>
    <t xml:space="preserve">copies noir documents salf </t>
  </si>
  <si>
    <t>CA-06-18-60</t>
  </si>
  <si>
    <t>commission mouvement</t>
  </si>
  <si>
    <t>BQ2-06-18-02</t>
  </si>
  <si>
    <t xml:space="preserve">Reglement deuxieme quinzaine seddo du mois de juin </t>
  </si>
  <si>
    <t>CA-07-18-01</t>
  </si>
  <si>
    <t xml:space="preserve">Transport bureau ambassade France  aller retour </t>
  </si>
  <si>
    <t>CA-07-18-61</t>
  </si>
  <si>
    <t>Reglement location bureau  juillet</t>
  </si>
  <si>
    <t>BQ1-07-18-01</t>
  </si>
  <si>
    <t>Reglement entretient et gardienage bureau juillet</t>
  </si>
  <si>
    <t>Reglement  caisse de securité social des salariées 2 eme trimestre /2018( accident de travail +allocation familial)</t>
  </si>
  <si>
    <t>BQ1-07-18-02</t>
  </si>
  <si>
    <t xml:space="preserve">Reglement impots sur les salaires(VRS) du mois de juin des salariés </t>
  </si>
  <si>
    <t>BQ1-07-18-03</t>
  </si>
  <si>
    <t xml:space="preserve">Reglement impots sur les prestataires(BRS) du mois de juin des prestataire  </t>
  </si>
  <si>
    <t>BQ1-07-18-04</t>
  </si>
  <si>
    <t>Reglement IPRES   cotisation a la retraite  des salariées 2 eme trimestre/2018</t>
  </si>
  <si>
    <t>BQ1-07-18-05</t>
  </si>
  <si>
    <t>Reglement femme de menage du mois de juin</t>
  </si>
  <si>
    <t>BQ1-07-18-08</t>
  </si>
  <si>
    <t xml:space="preserve">Achat cordon secteur pour l ordinateur  portable du juriste maktar </t>
  </si>
  <si>
    <t>CA-07-18-02</t>
  </si>
  <si>
    <t xml:space="preserve">Repas 2 jours mission d investigation a mboro </t>
  </si>
  <si>
    <t>CA-07-18-04</t>
  </si>
  <si>
    <t xml:space="preserve">Hebergement 1 nuité mission d investigation a mboro </t>
  </si>
  <si>
    <t>CA-07-18-05</t>
  </si>
  <si>
    <t>Transport journée du 03/07 (thiaroye -guediaway)</t>
  </si>
  <si>
    <t>CA-07-18-52</t>
  </si>
  <si>
    <t>Transport journée du 04 et 05/07 (rufisque -keur mbaye fall-gare routiere-ngekokh-somone)</t>
  </si>
  <si>
    <t>Transport( complement transport juin enqueteur )</t>
  </si>
  <si>
    <t>Transport (avance transport juillet enqueteur )</t>
  </si>
  <si>
    <t>Transport journée du 03 (guediaway -marché sam-marché mame diarra  -grand yoff-scat urbam)</t>
  </si>
  <si>
    <t>CA-07-18-54</t>
  </si>
  <si>
    <t>Transport journée du 04 ( thiaroye -gare-yeumbeul-boune-keur massar)</t>
  </si>
  <si>
    <t>Transport journée du 05( yeumbeul -keur massar-petit mbao-diamaguene castor)</t>
  </si>
  <si>
    <t>Transport journée du 03/07( beaux maraicher -pikine -syndicat-bountou pikine)</t>
  </si>
  <si>
    <t>CA-07-18-53</t>
  </si>
  <si>
    <t>Transport journée du 04 au 05/07 ( gare routiere -mboro-dakar )</t>
  </si>
  <si>
    <t xml:space="preserve">Transport bureau DEEF aller retour </t>
  </si>
  <si>
    <t xml:space="preserve">Transport ville aller </t>
  </si>
  <si>
    <t>CA-07-18-59</t>
  </si>
  <si>
    <t>Transport semaine juriste  du 02 au 06 juillet 2018</t>
  </si>
  <si>
    <t>CA-07-18-57</t>
  </si>
  <si>
    <t>CA-07-18-58</t>
  </si>
  <si>
    <t>Transport journée du 04/07( thiaroye sur mer -pikine -marché parcelle )</t>
  </si>
  <si>
    <t>CA-07-18-55</t>
  </si>
  <si>
    <t>Transport journée du 05/07( colobane-ville -quai de peche )</t>
  </si>
  <si>
    <t>Transport journée du 06/07( grand yoff -liberté 1-liberté 6-plage ngor )</t>
  </si>
  <si>
    <t>CA-07-18-56</t>
  </si>
  <si>
    <t>CA-07-18-60</t>
  </si>
  <si>
    <t>Transport semaine comptable  du 02 au 06 juillet 2018</t>
  </si>
  <si>
    <t>Frais extrait com</t>
  </si>
  <si>
    <t>BQ2-07-18-01</t>
  </si>
  <si>
    <t>BQ1-07-18-06</t>
  </si>
  <si>
    <t xml:space="preserve">Achat de pile duracelle pour souris ordinateur </t>
  </si>
  <si>
    <t>CA-07-18-06</t>
  </si>
  <si>
    <t xml:space="preserve">Reglement facture internet orange bureau du mois de mai </t>
  </si>
  <si>
    <t>CA-07-18-07</t>
  </si>
  <si>
    <t xml:space="preserve">Reglement facture internet orange charlotte du mois de mai </t>
  </si>
  <si>
    <t>CA-07-18-08</t>
  </si>
  <si>
    <t>Reglement facture d eau periode du 12/04/2018 au 14/06/2018</t>
  </si>
  <si>
    <t>CA-07-18-09</t>
  </si>
  <si>
    <t>Reglement facture d electricité periode du 27/03/2018 au 30/05/2018</t>
  </si>
  <si>
    <t>CA-07-18-10</t>
  </si>
  <si>
    <t xml:space="preserve">Transport bureau ministere de la justice aller retour </t>
  </si>
  <si>
    <t>Transport du 04 au 05/07( regelement des factures et charge social  ville colobane point e intra ville )</t>
  </si>
  <si>
    <t>Transport bureau avocat aller retour</t>
  </si>
  <si>
    <t xml:space="preserve">Transport ville -colobane alller retour </t>
  </si>
  <si>
    <t xml:space="preserve">Transport yoff -nord foire aller retour </t>
  </si>
  <si>
    <t xml:space="preserve">Transport VDN aller retour </t>
  </si>
  <si>
    <t>remboursement transport samedi juriste</t>
  </si>
  <si>
    <t>remboursement transport samedi enqueteur</t>
  </si>
  <si>
    <t>remboursement transport samedi comptable</t>
  </si>
  <si>
    <t xml:space="preserve">Frais d envoi western en Belgique a luc pour remboursemnt prêt assurance pour cecile  </t>
  </si>
  <si>
    <t>CA-07-18-11</t>
  </si>
  <si>
    <t>CA-07-18-12</t>
  </si>
  <si>
    <t>Trust building ( interprete )</t>
  </si>
  <si>
    <t>CA-07-18-14</t>
  </si>
  <si>
    <t>Transport ouest foire aller retour</t>
  </si>
  <si>
    <t xml:space="preserve">Transport aller retour banque </t>
  </si>
  <si>
    <t xml:space="preserve">Transport bureau banque aller retour </t>
  </si>
  <si>
    <t>Transport semaine juriste du 09/07 au 13/07/2018</t>
  </si>
  <si>
    <t xml:space="preserve">Transport medina aller retour </t>
  </si>
  <si>
    <t xml:space="preserve">Transport bureau parcelle bureau -pikine -parcelle </t>
  </si>
  <si>
    <t>Transport semaine comptable du 09/07 au 13/07/2018</t>
  </si>
  <si>
    <t>Frais GAB</t>
  </si>
  <si>
    <t>BQ1-07-18-09</t>
  </si>
  <si>
    <t>BQ1-07-18-10</t>
  </si>
  <si>
    <t xml:space="preserve">Transport bureau thiaroye aller retour </t>
  </si>
  <si>
    <t xml:space="preserve">Transport Thiaroye aller retour </t>
  </si>
  <si>
    <t xml:space="preserve">Transport yoff pa ville A/R pour recherche de facture demandé par l auditeur </t>
  </si>
  <si>
    <t xml:space="preserve">Transport aller retour kermel sandaga bureau </t>
  </si>
  <si>
    <t>Trust building (  repas +credit )</t>
  </si>
  <si>
    <t>CA-07-18-15</t>
  </si>
  <si>
    <t>Trust building ( credit +boisson )</t>
  </si>
  <si>
    <t>CA-07-18-16</t>
  </si>
  <si>
    <t xml:space="preserve">Achat de 2 cartes de 1000 credit telephonique tigo </t>
  </si>
  <si>
    <t>CA-07-18-17</t>
  </si>
  <si>
    <t>Trust building( chapeau lunette statuette )</t>
  </si>
  <si>
    <t>CA-07-18-18</t>
  </si>
  <si>
    <t xml:space="preserve">Transport cabinet avocat aller retour pour recuperation facture </t>
  </si>
  <si>
    <t>Transport bureau VDN aller retour pour recuperation facture</t>
  </si>
  <si>
    <t xml:space="preserve">Transport guediaway aller retour pour recuperation facture </t>
  </si>
  <si>
    <t xml:space="preserve">Transport maison -menusier - yoff </t>
  </si>
  <si>
    <t xml:space="preserve">Achat carnet bloc note </t>
  </si>
  <si>
    <t>CA-07-18-19</t>
  </si>
  <si>
    <t>Trust building (  interprete ) du 17/07/2018</t>
  </si>
  <si>
    <t>CA-07-18-20</t>
  </si>
  <si>
    <t>Trust building ( interprete   ) du 18/07/2018</t>
  </si>
  <si>
    <t>CA-07-18-21</t>
  </si>
  <si>
    <t>Trust building ( interprete   ) du 19/07/2018</t>
  </si>
  <si>
    <t>CA-07-18-22</t>
  </si>
  <si>
    <t>Trust building ( cadeau   )</t>
  </si>
  <si>
    <t>CA-07-18-23</t>
  </si>
  <si>
    <t>Transport d investigation du 17 au 19/07/2018( maison-rufisque -thiaroye-pikine-guediaway-castor-tilene)</t>
  </si>
  <si>
    <t xml:space="preserve">Transport journée d investigation 17/07 ( maison guediaway -mbeubeuss -marché sahm -mame diarra -grand  yoff scat urbam) </t>
  </si>
  <si>
    <t xml:space="preserve">Transport journée d investigation 18/07 ( maison thiaroye sur mer -thiaroye gare-boune-zac mbao ) </t>
  </si>
  <si>
    <t xml:space="preserve">Transport journée d investigation 19/07 ( maison -marché tilene -kermel -sandaga -colobane -castor  ) </t>
  </si>
  <si>
    <t xml:space="preserve">Transport d investigation du 17 au 19/07/2018( maison-bountou pikine -diamniadio-camberene-guinaw rail -boune maison </t>
  </si>
  <si>
    <t>Transport semaine juriste  du 16 au 19 juillet 2018</t>
  </si>
  <si>
    <t>Transport semaine juriste  du 16 au 20 juillet 2018</t>
  </si>
  <si>
    <t>Transport du 17 /07 journée d investigation (maison -rufisque -bargny -petit mbao-maison)</t>
  </si>
  <si>
    <t xml:space="preserve">Transport du 18/07 journée d investigation (maison keur massar -boune -maison) </t>
  </si>
  <si>
    <t>Transport du 19/07 journée d investigation( maison ville -centre de dakar )</t>
  </si>
  <si>
    <t>Transport d investigation du 17 au 19/07/2018( centre ville -tilene -marché hlm -thiaroye -yeumbeul -keur massar -almadie -yoff -ngor -grand yoff)</t>
  </si>
  <si>
    <t>Transport semaine comptable  du 16 au 20 juillet 2018</t>
  </si>
  <si>
    <t xml:space="preserve">Transport ville </t>
  </si>
  <si>
    <t xml:space="preserve">Reglement seddo premiere quinzaine juillet </t>
  </si>
  <si>
    <t>CA-07-18-25</t>
  </si>
  <si>
    <t>panier repas 2 jours le 18 et le 19/07 nicolas (mission CCU)</t>
  </si>
  <si>
    <t xml:space="preserve">Nicolas </t>
  </si>
  <si>
    <t>CA-07-18-26</t>
  </si>
  <si>
    <t>Reglement TAXI  AIBD -Bureau pour nicolas (mission CCU)</t>
  </si>
  <si>
    <t>CA-07-18-27</t>
  </si>
  <si>
    <t>achat yotox (produit pour moustique)</t>
  </si>
  <si>
    <t>CA-07-18-28</t>
  </si>
  <si>
    <t xml:space="preserve">Transport bureau agence de voyage aller retour </t>
  </si>
  <si>
    <t xml:space="preserve">Team building boisson ( pour le recrutemet d un juriste ) </t>
  </si>
  <si>
    <t>CA-07-18-29</t>
  </si>
  <si>
    <t>panier repas 4 jours le 20,21,22et le 23/07 nicolas (mission CCU)</t>
  </si>
  <si>
    <t>CA-07-18-30</t>
  </si>
  <si>
    <t>Reglement TAXI  Bureau -AIBD  pour nicolas (mission CCU)</t>
  </si>
  <si>
    <t>CA-07-18-32</t>
  </si>
  <si>
    <t xml:space="preserve">Transport bureau sandaga aller retour </t>
  </si>
  <si>
    <t xml:space="preserve">Transport ville bureau maison </t>
  </si>
  <si>
    <t xml:space="preserve">Achat 15 pack eau kirene de 1,5litre  pour le departement management </t>
  </si>
  <si>
    <t>CA-07-18-34</t>
  </si>
  <si>
    <t xml:space="preserve">Team building jus ( pour le  recrutemet d un  juriste ) </t>
  </si>
  <si>
    <t>CA-07-18-35</t>
  </si>
  <si>
    <t>BQ1-07-18-13</t>
  </si>
  <si>
    <t>BQ1-07-18-14</t>
  </si>
  <si>
    <t xml:space="preserve">Transport bureau MJ aller retour pour RDV </t>
  </si>
  <si>
    <t xml:space="preserve">Salaire juillet charlotte et avance bonus juillet </t>
  </si>
  <si>
    <t>BQ1-07-18-18</t>
  </si>
  <si>
    <t xml:space="preserve">Acompte sur prestation du mois de juillet enqueteur </t>
  </si>
  <si>
    <t>CA-07-18-40</t>
  </si>
  <si>
    <t xml:space="preserve">Acompte sur prestation du mois de juillet comptable  </t>
  </si>
  <si>
    <t>CA-07-18-41</t>
  </si>
  <si>
    <t>CA-07-18-42</t>
  </si>
  <si>
    <t>Acompte sur prestation du mois de juillet enqueteur</t>
  </si>
  <si>
    <t>CA-07-18-43</t>
  </si>
  <si>
    <t>CA-07-18-44</t>
  </si>
  <si>
    <t>CA-07-18-45</t>
  </si>
  <si>
    <t xml:space="preserve">Acompte sur salaire du mois de juillet JURISTE </t>
  </si>
  <si>
    <t>CA-07-18-46</t>
  </si>
  <si>
    <t>CA-07-18-47</t>
  </si>
  <si>
    <t>CA-07-18-48</t>
  </si>
  <si>
    <t xml:space="preserve">Team building jus ( pour le  recrutemet d un juriste ) </t>
  </si>
  <si>
    <t>CA-07-18-49</t>
  </si>
  <si>
    <t>BQ1-07-18-19</t>
  </si>
  <si>
    <t>BQ1-07-18-20</t>
  </si>
  <si>
    <t>Transport semaine juriste du 30 juillet au 31 juillet  2018</t>
  </si>
  <si>
    <t>Transport semaine juriste du 30 juillet au 03 aout 2018</t>
  </si>
  <si>
    <t xml:space="preserve">Transport inspection du travail aller retour </t>
  </si>
  <si>
    <t>Transport semaine comptable  du 30 juillet au 03 aout 2018</t>
  </si>
  <si>
    <t xml:space="preserve">Transport banque allerretour depot virement acompte  salaire juillet directrice </t>
  </si>
  <si>
    <t xml:space="preserve">Reglement reparation ordinateur coordinatrice </t>
  </si>
  <si>
    <t>CA-07-18-64</t>
  </si>
  <si>
    <t>BQ1-07-18-24</t>
  </si>
  <si>
    <t>BQ1-07-18-25</t>
  </si>
  <si>
    <t xml:space="preserve">commision mouvement </t>
  </si>
  <si>
    <t>BQ2-07-18-02</t>
  </si>
  <si>
    <t>remboursé  1</t>
  </si>
  <si>
    <t>remboursé  2</t>
  </si>
  <si>
    <t>Balance 1</t>
  </si>
  <si>
    <t>Balance 2</t>
  </si>
  <si>
    <t>Balance general</t>
  </si>
  <si>
    <t>(vide)</t>
  </si>
  <si>
    <t>JOURNAL DE BANQUE  SEPTEMBRE SGBS 1</t>
  </si>
  <si>
    <t>JOURNAL BANQUE SEPTEMBRE   SGBS 2</t>
  </si>
  <si>
    <t>SEPTEMBRE 2018</t>
  </si>
  <si>
    <t xml:space="preserve">Achat de 2  carte de 1000 fcfa credit orange </t>
  </si>
  <si>
    <t xml:space="preserve">Achat papeterie (4 cartouche noir , 3 cartouche couleurs,paquet stylo bleu ,sous chemise ,chemise cartonnée ,post it ) pour le bureau </t>
  </si>
  <si>
    <t xml:space="preserve">Achat de biscuits pour le gouté dedier a E11 pour son depart </t>
  </si>
  <si>
    <t xml:space="preserve">Achat de boisson  pour le gouté dedier a E11 pour son depart </t>
  </si>
  <si>
    <t xml:space="preserve">Achat de biscuits  au lait + assiettes a jeté   pour le gouté dedier a E11 pour son depart </t>
  </si>
  <si>
    <t xml:space="preserve">Achat de salé : nems et pain chinois   pour le gouté dedier a E11 pour son depart </t>
  </si>
  <si>
    <t>Approvissionnement caisse salf budget semaine du 03 au 07 /09/2018</t>
  </si>
  <si>
    <t>Achat papeterie (1 cartouche couleur +souris )</t>
  </si>
  <si>
    <t>Achat timbre fiscal pour 2 les ordres virements</t>
  </si>
  <si>
    <t>Reglement facture N° 2713875  SENELEC  (electricité bureau ) pour la periode  du 30/05/2018 au  25/07/2018</t>
  </si>
  <si>
    <t>frais installation machine coordinatrice ( hp souris 200 wirelles-kaspersky antivirus -microsoft office-microsoft windows )</t>
  </si>
  <si>
    <t>Achat de carte de credit orange en stock pour  urgence ( 4 cartes de 5 000, 6 cartes de 2500 , 15 cartes de 1 000)</t>
  </si>
  <si>
    <t xml:space="preserve">Achat epicerie et produits entretient pour le bureau(eau de javel cotol mouchoir sucre ,lait,café,lipton ,chocolat beure,) </t>
  </si>
  <si>
    <t>Achat bouteille d eau kirene pour le bureau ( 30 pack de 1,5littres et 20 boutielle de 10 littres )</t>
  </si>
  <si>
    <t xml:space="preserve">Reglement seddo 2 eme quinzaine aout </t>
  </si>
  <si>
    <t xml:space="preserve">Repport du solde precedent </t>
  </si>
  <si>
    <t xml:space="preserve">Repport du solde du precedent </t>
  </si>
  <si>
    <t>plomberie bureau ( reparation chasse+ main d œuvre )</t>
  </si>
  <si>
    <t xml:space="preserve">Achat de 2 livre de procedure penale </t>
  </si>
  <si>
    <t>Approvisionnement caisse budget semaine du 03 au 07/09/2018</t>
  </si>
  <si>
    <t xml:space="preserve">Reglement prestation femme de menage du mois d aout </t>
  </si>
  <si>
    <t xml:space="preserve">virement </t>
  </si>
  <si>
    <t xml:space="preserve">remboursement prêt achat billet d avion France aller retour pour la coordinatrice </t>
  </si>
  <si>
    <t>Regelement VRS Aout ( impots sur les salariées )</t>
  </si>
  <si>
    <t xml:space="preserve">Reglement BRS Aout ( impots sur les prestataires de service) </t>
  </si>
  <si>
    <t>Approvisionnement caisse budget semaine du 11 au 14/09/2018</t>
  </si>
  <si>
    <t>Reglement facture SDE ( eau ) pour la periode du 14/06/2018 au 15/08/2018</t>
  </si>
  <si>
    <t>Approvissionnement caisse salf budget semaine du 10 au 14/09/2018</t>
  </si>
  <si>
    <t xml:space="preserve">Trust building ( mangé +boisson +cadeau )    </t>
  </si>
  <si>
    <t xml:space="preserve">avance /salaire enqueteur </t>
  </si>
  <si>
    <t>Achat ordinateur pour la coordinatrice ( Ordinateur ASUS I5)</t>
  </si>
  <si>
    <t xml:space="preserve">prêt enqueteur a retranché sur 2 mois de prestation(fin septembre et fin octobre )  </t>
  </si>
  <si>
    <t xml:space="preserve">maktar </t>
  </si>
  <si>
    <t xml:space="preserve">Total depenses en aout </t>
  </si>
  <si>
    <t xml:space="preserve">Achat coque pour le telephone de la coordinatrice </t>
  </si>
  <si>
    <t xml:space="preserve">Remboursement frais de virement  salaire cecile  ( prêt accordé a la coordinatrice pour son salaire du mois de juillet  , virement effectué dans le compte personnel de la coordinatrice ) </t>
  </si>
  <si>
    <t>Approvisionnement caisse salf budget semaine du 24/09 au 28/09</t>
  </si>
  <si>
    <t xml:space="preserve">salaire +bonus proposé du mois de septembre de la directrice WARA </t>
  </si>
  <si>
    <t>Frais de traduction anglais -français ( documents administratrifs pour l installation ONG eagle au senegal )</t>
  </si>
  <si>
    <t>Virement Reçu eagle inc</t>
  </si>
  <si>
    <t>releve</t>
  </si>
  <si>
    <t xml:space="preserve">Frais operation cheque </t>
  </si>
  <si>
    <t xml:space="preserve">frais edition extrait compte </t>
  </si>
  <si>
    <t>Approvisionnement caisse salf  budget semaine du 24/09/2018 au 28/09/2018</t>
  </si>
  <si>
    <t>prestation septembre Enqueteur 10</t>
  </si>
  <si>
    <t>prestation septembre Enqueteur 7</t>
  </si>
  <si>
    <t>prestation septembre Enqueteur 4</t>
  </si>
  <si>
    <t>salaire +bonus proposé juriste maktar</t>
  </si>
  <si>
    <t xml:space="preserve">prestation septembre Comptable khady </t>
  </si>
  <si>
    <t xml:space="preserve">salaire +bonus proposé juriste bassirou </t>
  </si>
  <si>
    <t xml:space="preserve">salaire +bonus proposé juriste sekou </t>
  </si>
  <si>
    <t xml:space="preserve">Reglement seddo premiere quinzaine septembre </t>
  </si>
  <si>
    <t>Trust building (  acahat de produits d entretient pour le traf    )</t>
  </si>
  <si>
    <t xml:space="preserve">Impression +reliure documents administratifs </t>
  </si>
  <si>
    <t xml:space="preserve">Reparation ordinateur et installation </t>
  </si>
  <si>
    <t xml:space="preserve">Regelement facture internet bureau du mois d aout </t>
  </si>
  <si>
    <t xml:space="preserve">Regelement facture internet bureau charlotte  du mois d aout </t>
  </si>
  <si>
    <t xml:space="preserve">Confection tampon bureau </t>
  </si>
  <si>
    <t xml:space="preserve">Achat medicaments ( alcool+coton codex+thermom  ) pour le bureau </t>
  </si>
  <si>
    <t>Trust building (   Achat de chaussure       )</t>
  </si>
  <si>
    <t xml:space="preserve">Transport +deplacement septembre coordinatrice </t>
  </si>
  <si>
    <t xml:space="preserve">Transport +deplacement septembre directrice </t>
  </si>
  <si>
    <t xml:space="preserve">Transport +deplacement septembre juriste </t>
  </si>
  <si>
    <t>Transport +deplacement septembre juriste</t>
  </si>
  <si>
    <t xml:space="preserve">Transport +deplacement septembre comptable </t>
  </si>
  <si>
    <t xml:space="preserve">Transport +deplacement septembre enqueteur </t>
  </si>
  <si>
    <t>CA-09-18-01</t>
  </si>
  <si>
    <t>CA-09-18-02</t>
  </si>
  <si>
    <t>CA-09-18-03</t>
  </si>
  <si>
    <t>CA-09-18-05</t>
  </si>
  <si>
    <t>CA-09-18-07</t>
  </si>
  <si>
    <t>CA-09-18-04</t>
  </si>
  <si>
    <t>CA-09-18-06</t>
  </si>
  <si>
    <t>CA-09-18-08</t>
  </si>
  <si>
    <t xml:space="preserve">CAISSE DU MOIS DE SEPTEMBRE </t>
  </si>
  <si>
    <t>Date emise</t>
  </si>
  <si>
    <t xml:space="preserve">ok </t>
  </si>
  <si>
    <t>CA-09-18-09</t>
  </si>
  <si>
    <t>CA-09-18-10</t>
  </si>
  <si>
    <t>CA-09-18-11</t>
  </si>
  <si>
    <t>CA-09-18-12</t>
  </si>
  <si>
    <t>CA-09-18-13</t>
  </si>
  <si>
    <t>CA-09-18-14</t>
  </si>
  <si>
    <t>CA-09-18-15</t>
  </si>
  <si>
    <t>CA-09-18-16</t>
  </si>
  <si>
    <t>CA-09-18-17</t>
  </si>
  <si>
    <t>CA-09-18-18</t>
  </si>
  <si>
    <t>CA-09-18-19</t>
  </si>
  <si>
    <t>CA-09-18-20</t>
  </si>
  <si>
    <t>CA-09-18-21</t>
  </si>
  <si>
    <t>CA-09-18-22</t>
  </si>
  <si>
    <t>CA-09-18-23</t>
  </si>
  <si>
    <t>CA-09-18-24</t>
  </si>
  <si>
    <t xml:space="preserve">Achat carburant pour investigation </t>
  </si>
  <si>
    <t>CA-09-18-25</t>
  </si>
  <si>
    <t xml:space="preserve">Location voiture pour investigation </t>
  </si>
  <si>
    <t>CA-09-18-26</t>
  </si>
  <si>
    <t>CA-09-18-27</t>
  </si>
  <si>
    <t>CA-09-18-28</t>
  </si>
  <si>
    <t>CA-09-18-29</t>
  </si>
  <si>
    <t>CA-09-18-30</t>
  </si>
  <si>
    <t>CA-09-18-31</t>
  </si>
  <si>
    <t>CA-09-18-32</t>
  </si>
  <si>
    <t>CA-09-18-33</t>
  </si>
  <si>
    <t>CA-09-18-34</t>
  </si>
  <si>
    <t>CA-09-18-35</t>
  </si>
  <si>
    <t>CA-09-18-36</t>
  </si>
  <si>
    <t>CA-09-18-37</t>
  </si>
  <si>
    <t>CA-09-18-38</t>
  </si>
  <si>
    <t>CA-09-18-39</t>
  </si>
  <si>
    <t>CA-09-18-40</t>
  </si>
  <si>
    <t>CA-09-18-41</t>
  </si>
  <si>
    <t>CA-09-18-42</t>
  </si>
  <si>
    <t>CA-09-18-43</t>
  </si>
  <si>
    <t>CA-09-18-44</t>
  </si>
  <si>
    <t>CA-09-18-45</t>
  </si>
  <si>
    <t>CA-09-18-46</t>
  </si>
  <si>
    <t xml:space="preserve">Transport mensuel septembre enqueteur </t>
  </si>
  <si>
    <t xml:space="preserve">Total caisse septembre 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</si>
  <si>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30/09/2018</t>
    </r>
  </si>
  <si>
    <t xml:space="preserve">Frais d ouverture de compte bloqué pour le montant saisie par amadou alain gaye </t>
  </si>
  <si>
    <t xml:space="preserve">saisie compte wara par amadou alain gaye pour un contentieux ( ancien employe wara ) </t>
  </si>
  <si>
    <t>Agios du 31/08/2018 au 30/09/2018</t>
  </si>
  <si>
    <t xml:space="preserve">Frais de virement perine pour remboursement billet d avion pour la coordinatrice </t>
  </si>
  <si>
    <t xml:space="preserve">seulement le relevé qu on a comme piece justificative </t>
  </si>
  <si>
    <t>Total Des Mouvements Bancaires au 30/09/2018</t>
  </si>
  <si>
    <t xml:space="preserve">Total depenses en septembre </t>
  </si>
  <si>
    <t>prestation E7(ecriture passé en comptabilité et non en banque )</t>
  </si>
  <si>
    <t>Reglement facture internet bureau du mois d aout (ecriture passé en comptabilité et non en banque )</t>
  </si>
  <si>
    <t>Reglement facture internet bureau charlotte  du mois d aout (ecriture passé en comptabilité et non en banque )</t>
  </si>
  <si>
    <t>septembre   2018</t>
  </si>
  <si>
    <t xml:space="preserve">Frais edition extrait compte </t>
  </si>
  <si>
    <t>BQ2-09-18-01</t>
  </si>
  <si>
    <t>BQ2-09-18-02</t>
  </si>
  <si>
    <t>BQ1-09-18-01</t>
  </si>
  <si>
    <t>BQ1-09-18-02</t>
  </si>
  <si>
    <t>BQ1-09-18-03</t>
  </si>
  <si>
    <t>BQ1-09-18-04</t>
  </si>
  <si>
    <t>BQ1-09-18-05</t>
  </si>
  <si>
    <t>BQ1-09-18-06</t>
  </si>
  <si>
    <t>BQ1-09-18-07</t>
  </si>
  <si>
    <t>BQ1-09-18-08</t>
  </si>
  <si>
    <t>BQ1-09-18-09</t>
  </si>
  <si>
    <t>BQ1-09-18-10</t>
  </si>
  <si>
    <t>BQ1-09-18-11</t>
  </si>
  <si>
    <t>BQ1-09-18-12</t>
  </si>
  <si>
    <t>BQ1-09-18-13</t>
  </si>
  <si>
    <t>BQ1-09-18-14</t>
  </si>
  <si>
    <t>BQ1-09-18-15</t>
  </si>
  <si>
    <t>BQ1-09-18-16</t>
  </si>
  <si>
    <t>BQ1-09-18-17</t>
  </si>
  <si>
    <t>BQ1-09-18-18</t>
  </si>
  <si>
    <t>BQ1-09-18-19</t>
  </si>
  <si>
    <t>BQ1-09-18-20</t>
  </si>
  <si>
    <t>BQ1-09-18-21</t>
  </si>
  <si>
    <t>BQ1-09-18-22</t>
  </si>
  <si>
    <t>BQ1-09-18-23</t>
  </si>
  <si>
    <t>BQ1-09-18-24</t>
  </si>
  <si>
    <t>BQ1-09-18-25</t>
  </si>
  <si>
    <t>BQ1-09-18-26</t>
  </si>
  <si>
    <t>BQ1-09-18-27</t>
  </si>
  <si>
    <t>BQ1-09-18-28</t>
  </si>
  <si>
    <t xml:space="preserve">2 Francs arrodi </t>
  </si>
  <si>
    <t>Transport semaine juriste du 03 au 07/09/2018</t>
  </si>
  <si>
    <t>Transport semaine comptable  du 03 au 07/09/2018</t>
  </si>
  <si>
    <t>Transport ( remboursement transport aout )</t>
  </si>
  <si>
    <t xml:space="preserve">Transport bureau -banque -octris bureau </t>
  </si>
  <si>
    <t xml:space="preserve">Transport bureau mairie de hann aller retour </t>
  </si>
  <si>
    <t xml:space="preserve">Transport banque bureau </t>
  </si>
  <si>
    <t>Transport bureau -DIC-Bureau</t>
  </si>
  <si>
    <t xml:space="preserve">Transport bureau derklé aller retour </t>
  </si>
  <si>
    <t>Transport ( avance transport enqueteur du mois de septembre )</t>
  </si>
  <si>
    <t>Transport ( remboursement transport aout enqueteur )</t>
  </si>
  <si>
    <t>Transport du 04 au 05/09 2018 deplacement ville pour reglement facture et achat papeterie (bureau -colobane -ville inter ville -senelec -sde orange -impots -burotic)</t>
  </si>
  <si>
    <t>Transport ville aller retour</t>
  </si>
  <si>
    <t>Transport ( remboursement transport pour achat epicerie )</t>
  </si>
  <si>
    <t>Transport d investigation du 05 -06-09-2018( maison pikine -guinaw rail -diamnniadio -mbao-rufisuqe-maison)</t>
  </si>
  <si>
    <t>Transport investigation ( maison -centre ville -tilene-castor-guediaway-gadaye-pikine )</t>
  </si>
  <si>
    <t xml:space="preserve">Transport investigation (maison -guediaway -marché boubess-marché sam -marché gadaye -maché mame diarra -grand yoff ) </t>
  </si>
  <si>
    <t>Transport investigation  ( maison parcelle-pikine -yoff-quai de peche)</t>
  </si>
  <si>
    <t>Transport investigation (maison -rufisque -colobane -dakar )</t>
  </si>
  <si>
    <t>Transport investigation ( maison -bargny -rufisque -thiaroye gare -thiaroye sur mer -diamniadio -diamaguene )</t>
  </si>
  <si>
    <t xml:space="preserve">Transport bureau ministere intererieur -ipres </t>
  </si>
  <si>
    <t xml:space="preserve">Transport bureau mairie -bureau </t>
  </si>
  <si>
    <t>Transport investigation ( maison -thiaroye -thiaroye -castor -tilene)</t>
  </si>
  <si>
    <t xml:space="preserve">Transport bureau ville aller retour </t>
  </si>
  <si>
    <t xml:space="preserve">Transport bureau -pikine aller retour </t>
  </si>
  <si>
    <t xml:space="preserve">Transport bureau octris ville bureau </t>
  </si>
  <si>
    <t>Transport semaine juriste du 10 au 14/09/2018</t>
  </si>
  <si>
    <t>Transport semaine comptable  du 10 au 14/09/2018</t>
  </si>
  <si>
    <t xml:space="preserve">Transport VDN Aller retour pour achat livre </t>
  </si>
  <si>
    <t xml:space="preserve">Transport investigation (maison -yoff yeumbeul- boune -thiaroye kao- -hlm grand yoff ) </t>
  </si>
  <si>
    <t>Transport investigation (maison gare rotiere -dakar touba -transport interieur )</t>
  </si>
  <si>
    <t>Transport investigation (maison -rufisque-daimniadio -thiaroye kao-thiaroye sur mer - thiaroye gare -castor )</t>
  </si>
  <si>
    <t xml:space="preserve">Transport investigation (Maison -gare routiere -touba -dakar -gare routiere ) </t>
  </si>
  <si>
    <t xml:space="preserve">Transport bureau -ministere interieur -burotic </t>
  </si>
  <si>
    <t>Transport investigation  ( achat carburant pour filature +peage )</t>
  </si>
  <si>
    <t>Transport investigation ( bureau -pikine -ouakam-pikine -buraeu )</t>
  </si>
  <si>
    <t xml:space="preserve">Transport investigation ( bureau -dakar-alentour-gueul tapé quai de peche ouakam -ngor ) </t>
  </si>
  <si>
    <t>Transport investigation du 17/09/2018 ( maison rufisque dimaguene -thiaroye kao -thiaroye sur mer -thiaroye gare -castor -marché hlm)</t>
  </si>
  <si>
    <t>Transport investigation du 18/09/2018 ( maison guediaway -marché bou bess-marché sam -marché gadaye-marché -mame diarra-marché gueule tapé-grand yoff)</t>
  </si>
  <si>
    <t>Transport investigation du 17 au 18/09/2018 ( maison -rufisque-pikine-yoff-centre ville-ouakam)</t>
  </si>
  <si>
    <t>Transport investigation du 17 au 18/09/2018 ( maison pikine -guinaw rail-guediaway -pikine )</t>
  </si>
  <si>
    <t xml:space="preserve">Transport tribunal mairie bel air </t>
  </si>
  <si>
    <t>Transport investigation du 17 au 19/09/2018(        bureau -castor-liberté 6- yoff-tilene-keur mbaye fall-thiaroye-pikine-parcelle-thiaroyesur mer-thiaroye kao-yeumbeul-sandaga-kermel-hlm)                                                         )</t>
  </si>
  <si>
    <t xml:space="preserve"> Transport semaine juriste  du 17 au 21/09/2018</t>
  </si>
  <si>
    <t xml:space="preserve"> Transport semaine comptable   du 17 au 21/09/2018</t>
  </si>
  <si>
    <t xml:space="preserve">charlotte </t>
  </si>
  <si>
    <t xml:space="preserve">Transport -tresor public-impots-tresor public -bureau </t>
  </si>
  <si>
    <t>Transport aeroport AIBD ( aller  retour ) pour la guinée (GALF)</t>
  </si>
  <si>
    <t>Transport investigation ( maison -tilene-bureau )</t>
  </si>
  <si>
    <t xml:space="preserve">Transport bureau dieuppeul commisariat -bureau </t>
  </si>
  <si>
    <t>Transport bureau prefecture bureau</t>
  </si>
  <si>
    <t xml:space="preserve">Transport bureau mairie aller retour </t>
  </si>
  <si>
    <t xml:space="preserve">Transport bureau mermoz mairie bureau aller retour </t>
  </si>
  <si>
    <t xml:space="preserve">Transport semaine du 24/09  au 28/09 jursite </t>
  </si>
  <si>
    <t xml:space="preserve">Transport semaine du 24/09  au 28/09 comptable </t>
  </si>
  <si>
    <t>Transport bureau alentour ucad defc dpn bureau</t>
  </si>
  <si>
    <t>Transport bureau deef bureau deff ville burotic  bureau</t>
  </si>
  <si>
    <t xml:space="preserve">Transport bureau deef bureau </t>
  </si>
  <si>
    <t xml:space="preserve">Transport investigation du 27/09/2018 (  maison almadie -ngor-yoff-hlm-grand yoff-hlm-maison </t>
  </si>
  <si>
    <t>Transport investigation du 28/09/2018( maison-rufisque-diamaguene-thiaroye-pikine-guediaway-marché sam-parcelles-casotr-maison)</t>
  </si>
  <si>
    <t>Transport investigation du 27/09/2018 ( maison -rufisque -diamaguene-thiaroye kao-thiaroye sur mer -thiaroye gare-castor -maison)</t>
  </si>
  <si>
    <t xml:space="preserve">Transport investigaion du 28/09/2018 ( maison -guediaway -marché boubes -marché sam-marché gadaye- marché mame diarra-parcelle-grand yoff -maison) </t>
  </si>
  <si>
    <t xml:space="preserve">Transport -senelec -orange  ville aller retour </t>
  </si>
  <si>
    <t xml:space="preserve">Transport pour achat tampon </t>
  </si>
  <si>
    <t xml:space="preserve">Transport senelec vincent aller retour </t>
  </si>
  <si>
    <t xml:space="preserve">Transport bureau dee f-ministere bureau </t>
  </si>
  <si>
    <t xml:space="preserve">Transport bureau banque octris bureau </t>
  </si>
  <si>
    <t xml:space="preserve">Transport bureau tribunal rufisque </t>
  </si>
  <si>
    <t xml:space="preserve">Transport bureau banque prefecture bureau </t>
  </si>
  <si>
    <t xml:space="preserve">Transport bureau police etrangere bureau </t>
  </si>
  <si>
    <t>salaire +bonus proposé du mois de septembre de la coordinatrice  WARA ( en rettranche du reliquat du prêt santé -100 000)</t>
  </si>
  <si>
    <t>Trust building ( Achat de chaussure     )</t>
  </si>
  <si>
    <t>Achat timbre fiscal pour 2  ordres virements(virement salaire cecile et remboursement billet d avion )</t>
  </si>
  <si>
    <t>frais installation machine coordinatrice ( ASUS  wirelles-kaspersky antivirus -microsoft office-microsoft windows )</t>
  </si>
  <si>
    <t>Achat papeterie (2 cartouche couleur imprimante  juriste )</t>
  </si>
  <si>
    <t>prestation septembre Enqueteur 9( en rettranchant son avance sur salire de 25 000 et la moitie du prêt accorde 75 000)</t>
  </si>
  <si>
    <t>office</t>
  </si>
  <si>
    <t xml:space="preserve">Achat de souris hp pour la coordinatrice </t>
  </si>
  <si>
    <t xml:space="preserve"> 01/09/2018</t>
  </si>
  <si>
    <t>Transport enqueteur ( complement transport mensuelle du mois de juillet )</t>
  </si>
  <si>
    <t>CA-08-18-27</t>
  </si>
  <si>
    <t>CA-08-18-31</t>
  </si>
  <si>
    <t>CA-08-18-30</t>
  </si>
  <si>
    <t>CA-08-18-28</t>
  </si>
  <si>
    <t>CA-08-18-29</t>
  </si>
  <si>
    <t>Transport ( avance transport aout des jours venu au bureau avant le congé)</t>
  </si>
  <si>
    <t xml:space="preserve">Reglement prestation femme de menage du mois de juillet </t>
  </si>
  <si>
    <t>CA-08-18-02</t>
  </si>
  <si>
    <t xml:space="preserve">Transport banque burotic astir </t>
  </si>
  <si>
    <t>CA-08-18-32</t>
  </si>
  <si>
    <t xml:space="preserve">Transport banque burotic </t>
  </si>
  <si>
    <t>Transport d investigation du 02 au 03 aout 2018 ( maison thiaroye sur mer -thiaroye kao -yeumbeul -boune -tilene-sandaga-kermel-hlm)</t>
  </si>
  <si>
    <t>Transport d investigation du 07 au 08 aout 2018 ( guediaway -gadaye -marche gadaye marche bousse-marché sam-mame diarra-rufisque-diamaguene-mbao)</t>
  </si>
  <si>
    <t>Transport d investigation du 06 aout 2018 ( maison -guediaway -marché zing )</t>
  </si>
  <si>
    <t>Transport d investigation du 07 au 08 aout  2018( maison guinaw rail-syndicat-boune- malika)</t>
  </si>
  <si>
    <t>Transport d investigation du 02 out au 03 aout 2018 ( maison diamniadio-bountou pikine )</t>
  </si>
  <si>
    <t xml:space="preserve">Achat coque telephone pour la coordinatrice </t>
  </si>
  <si>
    <t>CA-08-18-03</t>
  </si>
  <si>
    <t xml:space="preserve">Reglement 2 eme quinzaine seddo du mois de juillet </t>
  </si>
  <si>
    <t>CA-08-18-04</t>
  </si>
  <si>
    <t xml:space="preserve">Transport  d invstigation  tilene aller retour </t>
  </si>
  <si>
    <t xml:space="preserve">Transport bureau -IPRES -CSS Bureau </t>
  </si>
  <si>
    <t>CA-08-18-26</t>
  </si>
  <si>
    <t xml:space="preserve">Regelement  VRS Impots sur les salaries  du mois de juillet </t>
  </si>
  <si>
    <t>CA-08-18-05</t>
  </si>
  <si>
    <t xml:space="preserve">Reglement internet bureau du mois de juin </t>
  </si>
  <si>
    <t>CA-08-18-06</t>
  </si>
  <si>
    <t>Achat cachet +plateau  +encre +intercalaire</t>
  </si>
  <si>
    <t>CA-08-18-07</t>
  </si>
  <si>
    <t xml:space="preserve">Transport buraeu orange -impots -inter ville -bureau </t>
  </si>
  <si>
    <t>CA-08-18-34</t>
  </si>
  <si>
    <t>Transport d investigation ( maison -pikine castor marché grand dakar )</t>
  </si>
  <si>
    <t xml:space="preserve">Transport aeroport aller  pour la coordinatrice </t>
  </si>
  <si>
    <t xml:space="preserve">Transport juriste semaine du 06 au 10 aout </t>
  </si>
  <si>
    <t>CA-08-18-24</t>
  </si>
  <si>
    <t xml:space="preserve">Transport comptable semaine du 06 au 10 aout </t>
  </si>
  <si>
    <t xml:space="preserve">Transport impot ville aller retour </t>
  </si>
  <si>
    <t>BQ1-08-18-01</t>
  </si>
  <si>
    <t>BQ2-08-18-01</t>
  </si>
  <si>
    <t xml:space="preserve">Transport semaine  juriste 2 jours bureau </t>
  </si>
  <si>
    <t xml:space="preserve">Transport semaine juriste  2 jours bureau </t>
  </si>
  <si>
    <t xml:space="preserve">Reglement seddo 1 ere quinzaine aout </t>
  </si>
  <si>
    <t>CA-08-18-09</t>
  </si>
  <si>
    <t xml:space="preserve">Transport investigation du 17 au 20/08 ( maison thiaroye -guediaway -rufisque -pikine -maison ) </t>
  </si>
  <si>
    <t xml:space="preserve">Achats cartes crédits orange pour le personnel </t>
  </si>
  <si>
    <t>CA-08-18-10</t>
  </si>
  <si>
    <t xml:space="preserve">Transport investigation du 17 /08 au 20/08  (hlm-tilene-sandaga-centre ville -tilene -pikine -grand yoff-maison) </t>
  </si>
  <si>
    <t>Transport investigation du 17 au 20 /08( maison -parcelle -yoff -liberté 6-quai  depeche -ngor -rufisque -colobane )</t>
  </si>
  <si>
    <t>Transport semaine juriste du 17 au 18 aout</t>
  </si>
  <si>
    <t>CA-08-18-25</t>
  </si>
  <si>
    <t>Duplication clé bureau(porte principal)</t>
  </si>
  <si>
    <t>CA-08-18-11</t>
  </si>
  <si>
    <t xml:space="preserve">Achat 5 bouteille d eau kirene de 10 litre pour le personnel </t>
  </si>
  <si>
    <t>CA-08-18-12</t>
  </si>
  <si>
    <t xml:space="preserve">Transport semaine juriste du 20 au 24 aout </t>
  </si>
  <si>
    <t xml:space="preserve">Transport retour aeroport maison pour la coordinatrice </t>
  </si>
  <si>
    <t>Transport investigation du 28 /08 au 30 /08 ( maison pikine -interieur -parcelle -guediaway -colobane -tilene -ville )</t>
  </si>
  <si>
    <t xml:space="preserve">Transport investigation du 28 au 30/08/20148 ( maison -thiaroye -pikine-parcelle-castor-quai de peche yoff -ngor yoff-centre dakar </t>
  </si>
  <si>
    <t>CA-08-18-15</t>
  </si>
  <si>
    <t xml:space="preserve">Achat Carton feuilles blanche pour le bureau </t>
  </si>
  <si>
    <t>CA-08-18-16</t>
  </si>
  <si>
    <t>Transport Bureau - Ville - Bureau</t>
  </si>
  <si>
    <t>Transp Bureau - Banque - Bureau</t>
  </si>
  <si>
    <t xml:space="preserve">Transport semaine comptable du 27 au  31 aout </t>
  </si>
  <si>
    <t xml:space="preserve">Transport semaine juriste du 27 au 31 aout </t>
  </si>
  <si>
    <t xml:space="preserve">Reliquat bonus proposé du mois de juillet directrice wara </t>
  </si>
  <si>
    <t>CA-08-18-17</t>
  </si>
  <si>
    <t xml:space="preserve">virement salaire  aout Directrice </t>
  </si>
  <si>
    <t>BQ1-08-18-03</t>
  </si>
  <si>
    <t xml:space="preserve">virement salaire juillet et aout coordinatrice </t>
  </si>
  <si>
    <t>BQ1-08-18-04</t>
  </si>
  <si>
    <t xml:space="preserve">Achat cartouche cartouche pour imprimante jursite et enqueteur </t>
  </si>
  <si>
    <t>CA-08-18-18</t>
  </si>
  <si>
    <t>Transport Bureau - Banque - Bureau</t>
  </si>
  <si>
    <t>Reliquat prestation juillet +bonus juillet et la prestation du mois d aout  E11</t>
  </si>
  <si>
    <t>BQ1-08-18-06</t>
  </si>
  <si>
    <t>Reliquat prestation juillet et la prestation du mois d aout  E10</t>
  </si>
  <si>
    <t>BQ1-08-18-07</t>
  </si>
  <si>
    <t>Reliquat prestation juillet et la prestation du mois d aout  E4</t>
  </si>
  <si>
    <t>BQ1-08-18-08</t>
  </si>
  <si>
    <t xml:space="preserve">Reglement loyer aout et septembre bureau </t>
  </si>
  <si>
    <t>BQ1-08-18-09</t>
  </si>
  <si>
    <t xml:space="preserve">Reglement gardiennage et entretient bureau aout et septembre </t>
  </si>
  <si>
    <t xml:space="preserve">Reliquat salaire juillet +bonus juillet et salaire aout juriste sekou voyni </t>
  </si>
  <si>
    <t>BQ1-08-18-10</t>
  </si>
  <si>
    <t xml:space="preserve">Reliquat prestation  juillet +bonus juillet et prestation aout comptable khady ndiaye </t>
  </si>
  <si>
    <t>BQ1-08-18-11</t>
  </si>
  <si>
    <t>Reliquat prestation juillet +bonus juillet et la prestation du mois d aout  E7</t>
  </si>
  <si>
    <t>BQ1-08-18-12</t>
  </si>
  <si>
    <t>Reliquat prestation juillet la prestation du mois d aout  E9</t>
  </si>
  <si>
    <t>BQ1-08-18-13</t>
  </si>
  <si>
    <t xml:space="preserve">Reliquat salaire juillet +bonus juillet et salaire aout juriste pape maktar diedhiou </t>
  </si>
  <si>
    <t>BQ1-08-18-14</t>
  </si>
  <si>
    <t xml:space="preserve">Reliquat salaire juillet +bonus juillet et salaire aout juriste Bassirou DIAGNE  </t>
  </si>
  <si>
    <t>BQ1-08-18-15</t>
  </si>
  <si>
    <t>Transport pour reglement facture (colobane bureau ville -orange -point e -place de l independance )</t>
  </si>
  <si>
    <t>Transport Bureau- Ville- Castor</t>
  </si>
  <si>
    <t xml:space="preserve">Reglement facture internet orange bureau du mois de juillet </t>
  </si>
  <si>
    <t>CA-08-18-19</t>
  </si>
  <si>
    <t xml:space="preserve">Reglement facture internet orange bureau charlotte du mois de juin et juillet </t>
  </si>
  <si>
    <t>CA-08-18-20</t>
  </si>
  <si>
    <t xml:space="preserve">Carte crédit orange pour juriste maktar </t>
  </si>
  <si>
    <t>CA-08-18-21</t>
  </si>
  <si>
    <t xml:space="preserve">Transport Bureau - Castor pour reproduction cles </t>
  </si>
  <si>
    <t xml:space="preserve">Reproduction clé du  coffre </t>
  </si>
  <si>
    <t>CA-08-18-22</t>
  </si>
  <si>
    <t>Annulation Cheque des impots troisieme tranche du montant due(erreur sur le cheque emis  le 27 /06/2018 )</t>
  </si>
  <si>
    <t>BQ1-08-18-16</t>
  </si>
  <si>
    <t>reglement impots troisieme tranche impots du montant due</t>
  </si>
  <si>
    <t>BQ1-08-18-17</t>
  </si>
  <si>
    <t>BQ1-08-18-18</t>
  </si>
  <si>
    <t xml:space="preserve">Transport impots ville bureau </t>
  </si>
  <si>
    <t>CA-08-18-23</t>
  </si>
  <si>
    <t xml:space="preserve">Transport Bureau - Ville retour impots </t>
  </si>
  <si>
    <t>SGBS 2</t>
  </si>
  <si>
    <t>BQ2-08-18-02</t>
  </si>
  <si>
    <t xml:space="preserve">Transport directrice du mois d aout </t>
  </si>
  <si>
    <t>CA-08-18-33</t>
  </si>
  <si>
    <t>salaire +bonus proposé du mois de septembre de la coordinatrice  WARA ( en retranche  du solde du prêt santé 100 000)</t>
  </si>
  <si>
    <t>prestation septembre Enqueteur 9( en retranche avance sur salaire de 20 000 et moitie prêt accordé 75 000)</t>
  </si>
  <si>
    <t>Trust building (  achat  de produits d entretient pour le trafiquant   )</t>
  </si>
  <si>
    <t xml:space="preserve">Transport +deplacement septembre enquetrice </t>
  </si>
  <si>
    <t>Equipment</t>
  </si>
  <si>
    <t xml:space="preserve">Indemnités versées à amadou alain gaye pour un contentieux ( ancien employe wara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</si>
</sst>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  <numFmt numFmtId="168" formatCode="_-* #,##0\ _F_-;\-* #,##0\ _F_-;_-* &quot;-&quot;??\ _F_-;_-@_-"/>
    <numFmt numFmtId="169" formatCode="[$-409]mmmmm;@"/>
    <numFmt numFmtId="170" formatCode="#,##0.00\ [$€-484]"/>
    <numFmt numFmtId="171" formatCode="#,##0;[Red]#,##0"/>
    <numFmt numFmtId="172" formatCode="_-* #,##0.0\ _€_-;\-* #,##0.0\ _€_-;_-* &quot;-&quot;?\ _€_-;_-@_-"/>
    <numFmt numFmtId="173" formatCode="#,##0.0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sz val="2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2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65" fontId="4" fillId="0" borderId="1" xfId="1" applyNumberFormat="1" applyFont="1" applyBorder="1"/>
    <xf numFmtId="14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4" fillId="0" borderId="0" xfId="0" applyFont="1"/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165" fontId="5" fillId="5" borderId="1" xfId="3" applyNumberFormat="1" applyFont="1" applyFill="1" applyBorder="1"/>
    <xf numFmtId="165" fontId="5" fillId="0" borderId="1" xfId="3" applyNumberFormat="1" applyFont="1" applyFill="1" applyBorder="1"/>
    <xf numFmtId="14" fontId="4" fillId="6" borderId="1" xfId="4" applyNumberFormat="1" applyFont="1" applyFill="1" applyBorder="1"/>
    <xf numFmtId="164" fontId="4" fillId="6" borderId="1" xfId="4" applyNumberFormat="1" applyFont="1" applyFill="1" applyBorder="1"/>
    <xf numFmtId="165" fontId="4" fillId="6" borderId="1" xfId="3" applyNumberFormat="1" applyFont="1" applyFill="1" applyBorder="1"/>
    <xf numFmtId="165" fontId="4" fillId="7" borderId="0" xfId="3" applyNumberFormat="1" applyFont="1" applyFill="1" applyBorder="1"/>
    <xf numFmtId="43" fontId="4" fillId="3" borderId="1" xfId="3" applyNumberFormat="1" applyFont="1" applyFill="1" applyBorder="1"/>
    <xf numFmtId="166" fontId="4" fillId="7" borderId="0" xfId="3" applyNumberFormat="1" applyFont="1" applyFill="1" applyBorder="1"/>
    <xf numFmtId="0" fontId="6" fillId="8" borderId="0" xfId="4" applyFont="1" applyFill="1"/>
    <xf numFmtId="43" fontId="5" fillId="0" borderId="0" xfId="3" applyNumberFormat="1" applyFont="1"/>
    <xf numFmtId="167" fontId="6" fillId="0" borderId="2" xfId="4" applyNumberFormat="1" applyFont="1" applyBorder="1"/>
    <xf numFmtId="167" fontId="6" fillId="0" borderId="3" xfId="4" applyNumberFormat="1" applyFont="1" applyBorder="1"/>
    <xf numFmtId="43" fontId="4" fillId="7" borderId="3" xfId="3" applyNumberFormat="1" applyFont="1" applyFill="1" applyBorder="1"/>
    <xf numFmtId="165" fontId="4" fillId="0" borderId="0" xfId="1" applyNumberFormat="1" applyFont="1"/>
    <xf numFmtId="165" fontId="4" fillId="0" borderId="4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4" fillId="0" borderId="7" xfId="1" applyNumberFormat="1" applyFont="1" applyBorder="1"/>
    <xf numFmtId="43" fontId="5" fillId="0" borderId="10" xfId="3" applyNumberFormat="1" applyFont="1" applyBorder="1"/>
    <xf numFmtId="43" fontId="4" fillId="7" borderId="11" xfId="3" applyNumberFormat="1" applyFont="1" applyFill="1" applyBorder="1"/>
    <xf numFmtId="14" fontId="4" fillId="7" borderId="6" xfId="4" applyNumberFormat="1" applyFont="1" applyFill="1" applyBorder="1"/>
    <xf numFmtId="165" fontId="4" fillId="7" borderId="7" xfId="3" applyNumberFormat="1" applyFont="1" applyFill="1" applyBorder="1"/>
    <xf numFmtId="14" fontId="4" fillId="7" borderId="8" xfId="4" applyNumberFormat="1" applyFont="1" applyFill="1" applyBorder="1"/>
    <xf numFmtId="165" fontId="4" fillId="7" borderId="13" xfId="3" applyNumberFormat="1" applyFont="1" applyFill="1" applyBorder="1"/>
    <xf numFmtId="166" fontId="4" fillId="7" borderId="13" xfId="3" applyNumberFormat="1" applyFont="1" applyFill="1" applyBorder="1"/>
    <xf numFmtId="165" fontId="4" fillId="7" borderId="9" xfId="3" applyNumberFormat="1" applyFont="1" applyFill="1" applyBorder="1"/>
    <xf numFmtId="165" fontId="4" fillId="0" borderId="0" xfId="1" applyNumberFormat="1" applyFont="1" applyAlignment="1">
      <alignment horizontal="center"/>
    </xf>
    <xf numFmtId="165" fontId="8" fillId="0" borderId="0" xfId="1" applyNumberFormat="1" applyFont="1"/>
    <xf numFmtId="43" fontId="4" fillId="0" borderId="0" xfId="0" applyNumberFormat="1" applyFont="1"/>
    <xf numFmtId="165" fontId="7" fillId="7" borderId="0" xfId="3" applyNumberFormat="1" applyFont="1" applyFill="1" applyBorder="1"/>
    <xf numFmtId="166" fontId="7" fillId="7" borderId="0" xfId="3" applyNumberFormat="1" applyFont="1" applyFill="1" applyBorder="1"/>
    <xf numFmtId="43" fontId="7" fillId="3" borderId="1" xfId="3" applyNumberFormat="1" applyFont="1" applyFill="1" applyBorder="1"/>
    <xf numFmtId="165" fontId="7" fillId="0" borderId="1" xfId="1" applyNumberFormat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165" fontId="7" fillId="0" borderId="0" xfId="1" applyNumberFormat="1" applyFont="1"/>
    <xf numFmtId="165" fontId="7" fillId="0" borderId="8" xfId="1" applyNumberFormat="1" applyFont="1" applyBorder="1"/>
    <xf numFmtId="165" fontId="7" fillId="0" borderId="9" xfId="1" applyNumberFormat="1" applyFont="1" applyBorder="1"/>
    <xf numFmtId="165" fontId="0" fillId="0" borderId="0" xfId="1" applyNumberFormat="1" applyFont="1" applyFill="1" applyBorder="1" applyAlignment="1">
      <alignment horizontal="center"/>
    </xf>
    <xf numFmtId="0" fontId="0" fillId="2" borderId="0" xfId="0" applyFont="1" applyFill="1" applyBorder="1"/>
    <xf numFmtId="165" fontId="4" fillId="0" borderId="8" xfId="1" applyNumberFormat="1" applyFont="1" applyBorder="1"/>
    <xf numFmtId="165" fontId="7" fillId="0" borderId="0" xfId="1" applyNumberFormat="1" applyFont="1" applyBorder="1"/>
    <xf numFmtId="165" fontId="5" fillId="5" borderId="1" xfId="3" applyNumberFormat="1" applyFont="1" applyFill="1" applyBorder="1" applyAlignment="1">
      <alignment horizontal="center"/>
    </xf>
    <xf numFmtId="165" fontId="4" fillId="6" borderId="1" xfId="3" applyNumberFormat="1" applyFont="1" applyFill="1" applyBorder="1" applyAlignment="1">
      <alignment horizontal="center"/>
    </xf>
    <xf numFmtId="165" fontId="4" fillId="6" borderId="1" xfId="1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4" borderId="1" xfId="2" applyFont="1" applyFill="1" applyBorder="1" applyAlignment="1">
      <alignment horizontal="center" wrapText="1"/>
    </xf>
    <xf numFmtId="165" fontId="7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5" fontId="7" fillId="0" borderId="1" xfId="1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1" applyNumberFormat="1" applyFont="1" applyFill="1" applyBorder="1"/>
    <xf numFmtId="3" fontId="6" fillId="9" borderId="1" xfId="0" applyNumberFormat="1" applyFont="1" applyFill="1" applyBorder="1"/>
    <xf numFmtId="165" fontId="6" fillId="9" borderId="1" xfId="1" applyNumberFormat="1" applyFont="1" applyFill="1" applyBorder="1"/>
    <xf numFmtId="3" fontId="6" fillId="9" borderId="1" xfId="0" applyNumberFormat="1" applyFont="1" applyFill="1" applyBorder="1" applyAlignment="1">
      <alignment horizontal="center"/>
    </xf>
    <xf numFmtId="3" fontId="4" fillId="0" borderId="0" xfId="0" applyNumberFormat="1" applyFont="1"/>
    <xf numFmtId="0" fontId="11" fillId="0" borderId="14" xfId="0" applyFont="1" applyFill="1" applyBorder="1" applyAlignment="1">
      <alignment horizontal="left" vertical="center"/>
    </xf>
    <xf numFmtId="165" fontId="4" fillId="0" borderId="0" xfId="1" applyNumberFormat="1" applyFont="1" applyFill="1"/>
    <xf numFmtId="165" fontId="11" fillId="0" borderId="0" xfId="1" applyNumberFormat="1" applyFont="1" applyFill="1"/>
    <xf numFmtId="165" fontId="1" fillId="0" borderId="0" xfId="1" applyNumberFormat="1" applyFont="1" applyFill="1"/>
    <xf numFmtId="0" fontId="0" fillId="0" borderId="0" xfId="0" applyAlignment="1"/>
    <xf numFmtId="0" fontId="0" fillId="0" borderId="4" xfId="0" applyBorder="1" applyAlignment="1"/>
    <xf numFmtId="0" fontId="0" fillId="0" borderId="12" xfId="0" applyBorder="1" applyAlignment="1"/>
    <xf numFmtId="0" fontId="11" fillId="12" borderId="6" xfId="0" applyFont="1" applyFill="1" applyBorder="1" applyAlignment="1"/>
    <xf numFmtId="0" fontId="11" fillId="12" borderId="0" xfId="0" applyFont="1" applyFill="1" applyBorder="1" applyAlignment="1"/>
    <xf numFmtId="17" fontId="12" fillId="13" borderId="10" xfId="0" applyNumberFormat="1" applyFont="1" applyFill="1" applyBorder="1" applyAlignment="1"/>
    <xf numFmtId="0" fontId="11" fillId="12" borderId="4" xfId="0" applyFont="1" applyFill="1" applyBorder="1" applyAlignment="1"/>
    <xf numFmtId="0" fontId="11" fillId="14" borderId="12" xfId="0" applyFont="1" applyFill="1" applyBorder="1" applyAlignment="1"/>
    <xf numFmtId="3" fontId="14" fillId="14" borderId="16" xfId="0" applyNumberFormat="1" applyFont="1" applyFill="1" applyBorder="1" applyAlignment="1"/>
    <xf numFmtId="3" fontId="11" fillId="14" borderId="16" xfId="0" applyNumberFormat="1" applyFont="1" applyFill="1" applyBorder="1" applyAlignment="1"/>
    <xf numFmtId="3" fontId="12" fillId="14" borderId="16" xfId="0" applyNumberFormat="1" applyFont="1" applyFill="1" applyBorder="1" applyAlignment="1"/>
    <xf numFmtId="168" fontId="12" fillId="14" borderId="16" xfId="1" applyNumberFormat="1" applyFont="1" applyFill="1" applyBorder="1" applyAlignment="1">
      <alignment horizontal="center" vertical="center"/>
    </xf>
    <xf numFmtId="0" fontId="12" fillId="12" borderId="6" xfId="0" applyFont="1" applyFill="1" applyBorder="1" applyAlignment="1"/>
    <xf numFmtId="0" fontId="12" fillId="15" borderId="0" xfId="0" applyFont="1" applyFill="1" applyBorder="1" applyAlignment="1"/>
    <xf numFmtId="3" fontId="2" fillId="15" borderId="10" xfId="0" applyNumberFormat="1" applyFont="1" applyFill="1" applyBorder="1" applyAlignment="1"/>
    <xf numFmtId="0" fontId="11" fillId="12" borderId="8" xfId="0" applyFont="1" applyFill="1" applyBorder="1" applyAlignment="1"/>
    <xf numFmtId="0" fontId="11" fillId="16" borderId="13" xfId="0" applyFont="1" applyFill="1" applyBorder="1" applyAlignment="1"/>
    <xf numFmtId="3" fontId="15" fillId="16" borderId="17" xfId="0" applyNumberFormat="1" applyFont="1" applyFill="1" applyBorder="1" applyAlignment="1"/>
    <xf numFmtId="3" fontId="16" fillId="16" borderId="17" xfId="0" applyNumberFormat="1" applyFont="1" applyFill="1" applyBorder="1" applyAlignment="1"/>
    <xf numFmtId="3" fontId="12" fillId="16" borderId="17" xfId="0" applyNumberFormat="1" applyFont="1" applyFill="1" applyBorder="1" applyAlignment="1"/>
    <xf numFmtId="3" fontId="12" fillId="14" borderId="10" xfId="0" applyNumberFormat="1" applyFont="1" applyFill="1" applyBorder="1" applyAlignment="1"/>
    <xf numFmtId="3" fontId="11" fillId="14" borderId="10" xfId="0" applyNumberFormat="1" applyFont="1" applyFill="1" applyBorder="1" applyAlignment="1"/>
    <xf numFmtId="3" fontId="16" fillId="14" borderId="10" xfId="0" applyNumberFormat="1" applyFont="1" applyFill="1" applyBorder="1" applyAlignment="1"/>
    <xf numFmtId="3" fontId="16" fillId="15" borderId="10" xfId="0" applyNumberFormat="1" applyFont="1" applyFill="1" applyBorder="1" applyAlignment="1"/>
    <xf numFmtId="3" fontId="0" fillId="14" borderId="10" xfId="0" applyNumberFormat="1" applyFill="1" applyBorder="1" applyAlignment="1"/>
    <xf numFmtId="3" fontId="12" fillId="15" borderId="10" xfId="0" applyNumberFormat="1" applyFont="1" applyFill="1" applyBorder="1" applyAlignment="1"/>
    <xf numFmtId="3" fontId="12" fillId="16" borderId="10" xfId="0" applyNumberFormat="1" applyFont="1" applyFill="1" applyBorder="1" applyAlignment="1"/>
    <xf numFmtId="168" fontId="12" fillId="14" borderId="16" xfId="1" applyNumberFormat="1" applyFont="1" applyFill="1" applyBorder="1" applyAlignment="1">
      <alignment horizontal="right" vertical="center"/>
    </xf>
    <xf numFmtId="168" fontId="12" fillId="14" borderId="10" xfId="1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/>
    <xf numFmtId="0" fontId="2" fillId="0" borderId="1" xfId="0" applyFont="1" applyFill="1" applyBorder="1" applyAlignment="1"/>
    <xf numFmtId="0" fontId="6" fillId="9" borderId="1" xfId="0" applyFont="1" applyFill="1" applyBorder="1" applyAlignment="1"/>
    <xf numFmtId="0" fontId="4" fillId="0" borderId="0" xfId="0" applyFont="1" applyAlignment="1"/>
    <xf numFmtId="14" fontId="4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readingOrder="1"/>
    </xf>
    <xf numFmtId="0" fontId="0" fillId="2" borderId="0" xfId="0" applyFill="1"/>
    <xf numFmtId="0" fontId="11" fillId="0" borderId="18" xfId="0" applyFont="1" applyFill="1" applyBorder="1" applyAlignment="1">
      <alignment horizontal="left" vertical="center"/>
    </xf>
    <xf numFmtId="165" fontId="11" fillId="0" borderId="14" xfId="1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14" fontId="2" fillId="0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0" fillId="0" borderId="0" xfId="0" applyFont="1" applyFill="1" applyBorder="1"/>
    <xf numFmtId="14" fontId="2" fillId="2" borderId="1" xfId="0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left"/>
    </xf>
    <xf numFmtId="165" fontId="7" fillId="0" borderId="1" xfId="1" applyNumberFormat="1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left"/>
    </xf>
    <xf numFmtId="166" fontId="0" fillId="0" borderId="1" xfId="1" applyNumberFormat="1" applyFont="1" applyFill="1" applyBorder="1" applyAlignment="1">
      <alignment horizontal="lef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/>
    </xf>
    <xf numFmtId="0" fontId="11" fillId="2" borderId="1" xfId="0" applyFont="1" applyFill="1" applyBorder="1"/>
    <xf numFmtId="165" fontId="11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0" xfId="0" applyFont="1"/>
    <xf numFmtId="0" fontId="21" fillId="0" borderId="1" xfId="0" applyFont="1" applyBorder="1" applyAlignment="1">
      <alignment horizontal="center"/>
    </xf>
    <xf numFmtId="0" fontId="0" fillId="0" borderId="0" xfId="0"/>
    <xf numFmtId="3" fontId="20" fillId="2" borderId="1" xfId="0" applyNumberFormat="1" applyFont="1" applyFill="1" applyBorder="1"/>
    <xf numFmtId="165" fontId="19" fillId="2" borderId="1" xfId="1" applyNumberFormat="1" applyFont="1" applyFill="1" applyBorder="1" applyAlignment="1">
      <alignment horizontal="center"/>
    </xf>
    <xf numFmtId="166" fontId="19" fillId="2" borderId="1" xfId="1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5" fontId="20" fillId="2" borderId="1" xfId="1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2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readingOrder="1"/>
    </xf>
    <xf numFmtId="165" fontId="7" fillId="2" borderId="1" xfId="1" applyNumberFormat="1" applyFont="1" applyFill="1" applyBorder="1" applyAlignment="1">
      <alignment horizontal="left"/>
    </xf>
    <xf numFmtId="165" fontId="2" fillId="2" borderId="1" xfId="1" applyNumberFormat="1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165" fontId="11" fillId="0" borderId="18" xfId="1" applyNumberFormat="1" applyFont="1" applyFill="1" applyBorder="1" applyAlignment="1">
      <alignment horizontal="center" vertical="center"/>
    </xf>
    <xf numFmtId="169" fontId="22" fillId="17" borderId="20" xfId="0" applyNumberFormat="1" applyFont="1" applyFill="1" applyBorder="1" applyAlignment="1">
      <alignment horizontal="center" vertical="center" wrapText="1"/>
    </xf>
    <xf numFmtId="169" fontId="22" fillId="17" borderId="21" xfId="0" applyNumberFormat="1" applyFont="1" applyFill="1" applyBorder="1" applyAlignment="1">
      <alignment horizontal="center" vertical="center" wrapText="1"/>
    </xf>
    <xf numFmtId="3" fontId="22" fillId="17" borderId="21" xfId="0" applyNumberFormat="1" applyFont="1" applyFill="1" applyBorder="1" applyAlignment="1">
      <alignment horizontal="center" vertical="center" wrapText="1"/>
    </xf>
    <xf numFmtId="170" fontId="22" fillId="17" borderId="22" xfId="0" applyNumberFormat="1" applyFont="1" applyFill="1" applyBorder="1" applyAlignment="1">
      <alignment horizontal="center" vertical="center" wrapText="1"/>
    </xf>
    <xf numFmtId="0" fontId="22" fillId="18" borderId="23" xfId="0" applyFont="1" applyFill="1" applyBorder="1" applyAlignment="1">
      <alignment horizontal="left" vertical="center" wrapText="1"/>
    </xf>
    <xf numFmtId="171" fontId="22" fillId="18" borderId="1" xfId="0" applyNumberFormat="1" applyFont="1" applyFill="1" applyBorder="1" applyAlignment="1">
      <alignment vertical="center" wrapText="1"/>
    </xf>
    <xf numFmtId="3" fontId="22" fillId="18" borderId="1" xfId="0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vertical="top" wrapText="1"/>
    </xf>
    <xf numFmtId="49" fontId="23" fillId="0" borderId="23" xfId="0" applyNumberFormat="1" applyFont="1" applyBorder="1" applyAlignment="1">
      <alignment vertical="top" wrapText="1"/>
    </xf>
    <xf numFmtId="3" fontId="23" fillId="0" borderId="1" xfId="0" applyNumberFormat="1" applyFont="1" applyBorder="1" applyAlignment="1">
      <alignment vertical="center" wrapText="1"/>
    </xf>
    <xf numFmtId="3" fontId="23" fillId="0" borderId="1" xfId="0" applyNumberFormat="1" applyFont="1" applyBorder="1" applyAlignment="1">
      <alignment vertical="top" wrapText="1"/>
    </xf>
    <xf numFmtId="4" fontId="23" fillId="0" borderId="1" xfId="0" applyNumberFormat="1" applyFont="1" applyBorder="1" applyAlignment="1">
      <alignment vertical="top" wrapText="1"/>
    </xf>
    <xf numFmtId="171" fontId="23" fillId="0" borderId="15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center" wrapText="1"/>
    </xf>
    <xf numFmtId="2" fontId="23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3" fontId="23" fillId="0" borderId="15" xfId="0" applyNumberFormat="1" applyFont="1" applyBorder="1" applyAlignment="1">
      <alignment vertical="center" wrapText="1"/>
    </xf>
    <xf numFmtId="3" fontId="22" fillId="18" borderId="23" xfId="0" applyNumberFormat="1" applyFont="1" applyFill="1" applyBorder="1" applyAlignment="1">
      <alignment vertical="top" wrapText="1"/>
    </xf>
    <xf numFmtId="3" fontId="22" fillId="18" borderId="1" xfId="0" applyNumberFormat="1" applyFont="1" applyFill="1" applyBorder="1" applyAlignment="1">
      <alignment vertical="top" wrapText="1"/>
    </xf>
    <xf numFmtId="3" fontId="22" fillId="0" borderId="1" xfId="0" applyNumberFormat="1" applyFont="1" applyBorder="1" applyAlignment="1">
      <alignment vertical="top" wrapText="1"/>
    </xf>
    <xf numFmtId="3" fontId="23" fillId="0" borderId="15" xfId="0" applyNumberFormat="1" applyFont="1" applyBorder="1" applyAlignment="1">
      <alignment vertical="top" wrapText="1"/>
    </xf>
    <xf numFmtId="3" fontId="4" fillId="0" borderId="1" xfId="0" applyNumberFormat="1" applyFont="1" applyBorder="1"/>
    <xf numFmtId="3" fontId="4" fillId="0" borderId="23" xfId="0" applyNumberFormat="1" applyFont="1" applyBorder="1"/>
    <xf numFmtId="3" fontId="4" fillId="0" borderId="15" xfId="0" applyNumberFormat="1" applyFont="1" applyBorder="1"/>
    <xf numFmtId="3" fontId="6" fillId="18" borderId="23" xfId="0" applyNumberFormat="1" applyFont="1" applyFill="1" applyBorder="1"/>
    <xf numFmtId="3" fontId="6" fillId="18" borderId="1" xfId="0" applyNumberFormat="1" applyFont="1" applyFill="1" applyBorder="1"/>
    <xf numFmtId="4" fontId="6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4" fontId="4" fillId="0" borderId="1" xfId="0" applyNumberFormat="1" applyFont="1" applyBorder="1"/>
    <xf numFmtId="49" fontId="23" fillId="0" borderId="24" xfId="0" applyNumberFormat="1" applyFont="1" applyBorder="1" applyAlignment="1">
      <alignment vertical="top" wrapText="1"/>
    </xf>
    <xf numFmtId="0" fontId="4" fillId="0" borderId="16" xfId="0" applyFont="1" applyBorder="1"/>
    <xf numFmtId="3" fontId="4" fillId="0" borderId="16" xfId="0" applyNumberFormat="1" applyFont="1" applyBorder="1"/>
    <xf numFmtId="3" fontId="4" fillId="0" borderId="4" xfId="0" applyNumberFormat="1" applyFont="1" applyBorder="1"/>
    <xf numFmtId="0" fontId="24" fillId="0" borderId="25" xfId="0" applyFont="1" applyBorder="1"/>
    <xf numFmtId="3" fontId="24" fillId="0" borderId="26" xfId="0" applyNumberFormat="1" applyFont="1" applyBorder="1"/>
    <xf numFmtId="43" fontId="20" fillId="2" borderId="1" xfId="1" applyFont="1" applyFill="1" applyBorder="1" applyAlignment="1">
      <alignment horizontal="center"/>
    </xf>
    <xf numFmtId="43" fontId="20" fillId="2" borderId="1" xfId="1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43" fontId="19" fillId="2" borderId="1" xfId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3" fontId="7" fillId="2" borderId="1" xfId="0" applyNumberFormat="1" applyFont="1" applyFill="1" applyBorder="1"/>
    <xf numFmtId="0" fontId="7" fillId="2" borderId="1" xfId="0" applyFont="1" applyFill="1" applyBorder="1"/>
    <xf numFmtId="0" fontId="0" fillId="0" borderId="0" xfId="0" applyAlignment="1">
      <alignment horizontal="left" indent="1"/>
    </xf>
    <xf numFmtId="165" fontId="24" fillId="0" borderId="0" xfId="1" applyNumberFormat="1" applyFont="1" applyFill="1"/>
    <xf numFmtId="165" fontId="10" fillId="0" borderId="0" xfId="1" applyNumberFormat="1" applyFont="1" applyFill="1" applyAlignment="1"/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horizontal="right"/>
    </xf>
    <xf numFmtId="0" fontId="19" fillId="0" borderId="0" xfId="0" applyFont="1" applyAlignment="1"/>
    <xf numFmtId="17" fontId="26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Border="1" applyAlignme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0" fillId="0" borderId="4" xfId="0" applyNumberFormat="1" applyFill="1" applyBorder="1" applyAlignment="1">
      <alignment vertical="center"/>
    </xf>
    <xf numFmtId="0" fontId="32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32" fillId="0" borderId="0" xfId="0" applyFont="1" applyFill="1" applyBorder="1" applyAlignment="1">
      <alignment horizontal="center"/>
    </xf>
    <xf numFmtId="4" fontId="0" fillId="0" borderId="8" xfId="0" applyNumberFormat="1" applyFill="1" applyBorder="1" applyAlignment="1">
      <alignment vertical="center"/>
    </xf>
    <xf numFmtId="0" fontId="32" fillId="0" borderId="13" xfId="0" applyFont="1" applyFill="1" applyBorder="1" applyAlignment="1">
      <alignment horizontal="center"/>
    </xf>
    <xf numFmtId="0" fontId="0" fillId="0" borderId="19" xfId="0" applyFill="1" applyBorder="1" applyAlignment="1">
      <alignment vertical="center"/>
    </xf>
    <xf numFmtId="4" fontId="0" fillId="0" borderId="11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3" fillId="0" borderId="0" xfId="0" applyFont="1" applyAlignment="1"/>
    <xf numFmtId="0" fontId="2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/>
    <xf numFmtId="0" fontId="35" fillId="0" borderId="0" xfId="0" applyFont="1" applyAlignment="1">
      <alignment vertical="center"/>
    </xf>
    <xf numFmtId="0" fontId="35" fillId="0" borderId="0" xfId="0" applyFont="1" applyAlignment="1"/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14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7" fontId="12" fillId="13" borderId="1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49" fontId="39" fillId="0" borderId="0" xfId="0" applyNumberFormat="1" applyFont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41" fillId="0" borderId="10" xfId="0" applyFont="1" applyBorder="1" applyAlignment="1">
      <alignment vertical="center"/>
    </xf>
    <xf numFmtId="3" fontId="31" fillId="0" borderId="1" xfId="0" applyNumberFormat="1" applyFont="1" applyBorder="1" applyAlignment="1">
      <alignment vertical="center"/>
    </xf>
    <xf numFmtId="3" fontId="41" fillId="0" borderId="34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41" fillId="0" borderId="10" xfId="0" applyNumberFormat="1" applyFont="1" applyBorder="1" applyAlignment="1">
      <alignment vertical="center"/>
    </xf>
    <xf numFmtId="3" fontId="41" fillId="0" borderId="44" xfId="0" applyNumberFormat="1" applyFon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0" borderId="45" xfId="0" applyNumberFormat="1" applyBorder="1" applyAlignment="1">
      <alignment vertical="center"/>
    </xf>
    <xf numFmtId="3" fontId="41" fillId="0" borderId="45" xfId="0" applyNumberFormat="1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35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3" fontId="35" fillId="0" borderId="0" xfId="0" applyNumberFormat="1" applyFont="1" applyAlignment="1">
      <alignment vertical="center"/>
    </xf>
    <xf numFmtId="14" fontId="40" fillId="0" borderId="33" xfId="0" applyNumberFormat="1" applyFont="1" applyBorder="1" applyAlignment="1">
      <alignment horizontal="center" vertical="center"/>
    </xf>
    <xf numFmtId="14" fontId="43" fillId="0" borderId="0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20" fillId="0" borderId="1" xfId="0" applyFont="1" applyBorder="1"/>
    <xf numFmtId="0" fontId="7" fillId="0" borderId="1" xfId="0" applyFont="1" applyFill="1" applyBorder="1" applyAlignment="1">
      <alignment horizontal="left"/>
    </xf>
    <xf numFmtId="0" fontId="0" fillId="0" borderId="1" xfId="0" applyFont="1" applyBorder="1"/>
    <xf numFmtId="165" fontId="12" fillId="2" borderId="1" xfId="0" applyNumberFormat="1" applyFont="1" applyFill="1" applyBorder="1" applyAlignment="1">
      <alignment horizontal="center"/>
    </xf>
    <xf numFmtId="0" fontId="20" fillId="2" borderId="1" xfId="0" applyFont="1" applyFill="1" applyBorder="1"/>
    <xf numFmtId="166" fontId="21" fillId="2" borderId="1" xfId="1" applyNumberFormat="1" applyFont="1" applyFill="1" applyBorder="1" applyAlignment="1">
      <alignment horizontal="center"/>
    </xf>
    <xf numFmtId="0" fontId="19" fillId="2" borderId="1" xfId="0" applyFont="1" applyFill="1" applyBorder="1"/>
    <xf numFmtId="0" fontId="7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right"/>
    </xf>
    <xf numFmtId="14" fontId="0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165" fontId="20" fillId="0" borderId="1" xfId="1" applyNumberFormat="1" applyFont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4" fontId="20" fillId="2" borderId="1" xfId="0" applyNumberFormat="1" applyFont="1" applyFill="1" applyBorder="1" applyAlignment="1">
      <alignment horizontal="right" vertical="top"/>
    </xf>
    <xf numFmtId="14" fontId="19" fillId="2" borderId="1" xfId="0" applyNumberFormat="1" applyFont="1" applyFill="1" applyBorder="1" applyAlignment="1">
      <alignment horizontal="right" vertical="top"/>
    </xf>
    <xf numFmtId="14" fontId="0" fillId="2" borderId="1" xfId="0" applyNumberFormat="1" applyFont="1" applyFill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right" vertical="top"/>
    </xf>
    <xf numFmtId="14" fontId="20" fillId="0" borderId="1" xfId="0" applyNumberFormat="1" applyFont="1" applyBorder="1" applyAlignment="1">
      <alignment horizontal="right" vertical="top"/>
    </xf>
    <xf numFmtId="43" fontId="11" fillId="2" borderId="1" xfId="1" applyFont="1" applyFill="1" applyBorder="1"/>
    <xf numFmtId="165" fontId="7" fillId="2" borderId="1" xfId="1" applyNumberFormat="1" applyFont="1" applyFill="1" applyBorder="1" applyAlignment="1"/>
    <xf numFmtId="0" fontId="20" fillId="0" borderId="1" xfId="0" applyFont="1" applyBorder="1" applyAlignment="1">
      <alignment horizontal="center"/>
    </xf>
    <xf numFmtId="3" fontId="34" fillId="0" borderId="0" xfId="0" applyNumberFormat="1" applyFont="1" applyAlignment="1">
      <alignment vertical="center"/>
    </xf>
    <xf numFmtId="0" fontId="4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9" fillId="0" borderId="1" xfId="0" applyFont="1" applyFill="1" applyBorder="1"/>
    <xf numFmtId="166" fontId="9" fillId="0" borderId="1" xfId="1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14" fontId="0" fillId="2" borderId="1" xfId="0" applyNumberFormat="1" applyFont="1" applyFill="1" applyBorder="1"/>
    <xf numFmtId="14" fontId="4" fillId="2" borderId="1" xfId="0" applyNumberFormat="1" applyFont="1" applyFill="1" applyBorder="1"/>
    <xf numFmtId="165" fontId="4" fillId="2" borderId="1" xfId="1" applyNumberFormat="1" applyFont="1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right"/>
    </xf>
    <xf numFmtId="0" fontId="0" fillId="0" borderId="15" xfId="0" applyBorder="1"/>
    <xf numFmtId="14" fontId="19" fillId="2" borderId="1" xfId="0" applyNumberFormat="1" applyFont="1" applyFill="1" applyBorder="1" applyAlignment="1">
      <alignment horizontal="right"/>
    </xf>
    <xf numFmtId="0" fontId="0" fillId="0" borderId="6" xfId="0" applyFill="1" applyBorder="1"/>
    <xf numFmtId="165" fontId="2" fillId="2" borderId="1" xfId="1" applyNumberFormat="1" applyFont="1" applyFill="1" applyBorder="1" applyAlignment="1">
      <alignment horizontal="center"/>
    </xf>
    <xf numFmtId="0" fontId="0" fillId="2" borderId="15" xfId="0" applyFill="1" applyBorder="1"/>
    <xf numFmtId="0" fontId="2" fillId="2" borderId="10" xfId="1" applyNumberFormat="1" applyFont="1" applyFill="1" applyBorder="1" applyAlignment="1">
      <alignment horizontal="left" vertical="center"/>
    </xf>
    <xf numFmtId="14" fontId="0" fillId="0" borderId="15" xfId="0" applyNumberFormat="1" applyBorder="1"/>
    <xf numFmtId="14" fontId="2" fillId="0" borderId="16" xfId="0" applyNumberFormat="1" applyFont="1" applyFill="1" applyBorder="1" applyAlignment="1">
      <alignment horizontal="right"/>
    </xf>
    <xf numFmtId="0" fontId="2" fillId="0" borderId="16" xfId="0" applyFont="1" applyFill="1" applyBorder="1"/>
    <xf numFmtId="166" fontId="0" fillId="0" borderId="16" xfId="1" applyNumberFormat="1" applyFont="1" applyFill="1" applyBorder="1" applyAlignment="1">
      <alignment horizontal="left"/>
    </xf>
    <xf numFmtId="165" fontId="0" fillId="0" borderId="16" xfId="1" applyNumberFormat="1" applyFont="1" applyFill="1" applyBorder="1" applyAlignment="1">
      <alignment horizontal="center"/>
    </xf>
    <xf numFmtId="0" fontId="0" fillId="0" borderId="4" xfId="0" applyBorder="1"/>
    <xf numFmtId="14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readingOrder="1"/>
    </xf>
    <xf numFmtId="14" fontId="0" fillId="2" borderId="1" xfId="0" applyNumberFormat="1" applyFill="1" applyBorder="1"/>
    <xf numFmtId="43" fontId="0" fillId="2" borderId="1" xfId="1" applyFont="1" applyFill="1" applyBorder="1"/>
    <xf numFmtId="14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2" borderId="10" xfId="0" applyFill="1" applyBorder="1"/>
    <xf numFmtId="43" fontId="7" fillId="2" borderId="1" xfId="1" applyFont="1" applyFill="1" applyBorder="1" applyAlignment="1"/>
    <xf numFmtId="43" fontId="2" fillId="2" borderId="1" xfId="1" applyFont="1" applyFill="1" applyBorder="1" applyAlignment="1"/>
    <xf numFmtId="14" fontId="7" fillId="2" borderId="1" xfId="0" applyNumberFormat="1" applyFont="1" applyFill="1" applyBorder="1" applyAlignment="1">
      <alignment horizontal="center"/>
    </xf>
    <xf numFmtId="14" fontId="19" fillId="2" borderId="1" xfId="0" applyNumberFormat="1" applyFont="1" applyFill="1" applyBorder="1" applyAlignment="1">
      <alignment horizontal="center"/>
    </xf>
    <xf numFmtId="43" fontId="4" fillId="0" borderId="1" xfId="1" applyFont="1" applyBorder="1"/>
    <xf numFmtId="43" fontId="4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165" fontId="24" fillId="5" borderId="1" xfId="3" applyNumberFormat="1" applyFont="1" applyFill="1" applyBorder="1" applyAlignment="1">
      <alignment horizontal="center"/>
    </xf>
    <xf numFmtId="43" fontId="0" fillId="0" borderId="0" xfId="0" applyNumberFormat="1"/>
    <xf numFmtId="43" fontId="7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0" fillId="2" borderId="1" xfId="0" applyNumberFormat="1" applyFont="1" applyFill="1" applyBorder="1" applyAlignment="1"/>
    <xf numFmtId="14" fontId="20" fillId="0" borderId="1" xfId="0" applyNumberFormat="1" applyFont="1" applyBorder="1"/>
    <xf numFmtId="0" fontId="4" fillId="0" borderId="1" xfId="0" applyFont="1" applyBorder="1" applyAlignment="1">
      <alignment horizontal="center"/>
    </xf>
    <xf numFmtId="43" fontId="20" fillId="0" borderId="1" xfId="1" applyFont="1" applyBorder="1" applyAlignment="1">
      <alignment horizontal="center"/>
    </xf>
    <xf numFmtId="14" fontId="20" fillId="2" borderId="1" xfId="0" applyNumberFormat="1" applyFont="1" applyFill="1" applyBorder="1"/>
    <xf numFmtId="165" fontId="21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9" xfId="0" applyFill="1" applyBorder="1"/>
    <xf numFmtId="14" fontId="0" fillId="2" borderId="27" xfId="0" applyNumberFormat="1" applyFill="1" applyBorder="1"/>
    <xf numFmtId="0" fontId="2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14" fontId="0" fillId="2" borderId="1" xfId="0" applyNumberFormat="1" applyFont="1" applyFill="1" applyBorder="1" applyAlignment="1">
      <alignment horizontal="left"/>
    </xf>
    <xf numFmtId="0" fontId="0" fillId="2" borderId="15" xfId="0" applyFont="1" applyFill="1" applyBorder="1" applyAlignment="1">
      <alignment horizontal="center"/>
    </xf>
    <xf numFmtId="43" fontId="1" fillId="2" borderId="1" xfId="1" applyFont="1" applyFill="1" applyBorder="1"/>
    <xf numFmtId="165" fontId="0" fillId="0" borderId="0" xfId="0" applyNumberFormat="1" applyFont="1"/>
    <xf numFmtId="165" fontId="4" fillId="0" borderId="0" xfId="0" applyNumberFormat="1" applyFont="1"/>
    <xf numFmtId="0" fontId="2" fillId="2" borderId="1" xfId="0" applyFont="1" applyFill="1" applyBorder="1" applyAlignment="1">
      <alignment horizontal="center" readingOrder="1"/>
    </xf>
    <xf numFmtId="14" fontId="0" fillId="0" borderId="33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42" fillId="0" borderId="0" xfId="0" applyNumberFormat="1" applyFont="1" applyAlignment="1">
      <alignment horizontal="center" vertical="center"/>
    </xf>
    <xf numFmtId="4" fontId="0" fillId="0" borderId="0" xfId="0" applyNumberFormat="1" applyAlignment="1"/>
    <xf numFmtId="165" fontId="1" fillId="2" borderId="1" xfId="1" applyNumberFormat="1" applyFont="1" applyFill="1" applyBorder="1" applyAlignment="1">
      <alignment horizontal="center"/>
    </xf>
    <xf numFmtId="0" fontId="0" fillId="2" borderId="19" xfId="0" applyFont="1" applyFill="1" applyBorder="1"/>
    <xf numFmtId="43" fontId="11" fillId="2" borderId="1" xfId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0" fontId="45" fillId="0" borderId="0" xfId="0" applyFont="1" applyFill="1" applyBorder="1"/>
    <xf numFmtId="0" fontId="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66" fontId="2" fillId="0" borderId="10" xfId="1" applyNumberFormat="1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right" vertical="top"/>
    </xf>
    <xf numFmtId="14" fontId="0" fillId="0" borderId="1" xfId="0" applyNumberFormat="1" applyFont="1" applyBorder="1" applyAlignment="1">
      <alignment horizontal="center"/>
    </xf>
    <xf numFmtId="3" fontId="20" fillId="2" borderId="1" xfId="0" applyNumberFormat="1" applyFont="1" applyFill="1" applyBorder="1" applyAlignment="1">
      <alignment horizontal="left"/>
    </xf>
    <xf numFmtId="0" fontId="20" fillId="0" borderId="1" xfId="0" applyFont="1" applyBorder="1" applyAlignment="1"/>
    <xf numFmtId="43" fontId="20" fillId="0" borderId="1" xfId="1" applyFont="1" applyBorder="1" applyAlignment="1">
      <alignment horizontal="left"/>
    </xf>
    <xf numFmtId="14" fontId="20" fillId="0" borderId="1" xfId="0" applyNumberFormat="1" applyFont="1" applyBorder="1" applyAlignment="1">
      <alignment horizontal="center"/>
    </xf>
    <xf numFmtId="165" fontId="7" fillId="2" borderId="1" xfId="1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left"/>
    </xf>
    <xf numFmtId="0" fontId="0" fillId="0" borderId="1" xfId="0" applyFont="1" applyBorder="1" applyAlignment="1"/>
    <xf numFmtId="14" fontId="7" fillId="2" borderId="1" xfId="1" applyNumberFormat="1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4" fontId="2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14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/>
    <xf numFmtId="43" fontId="2" fillId="2" borderId="16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65" fontId="2" fillId="2" borderId="1" xfId="1" applyNumberFormat="1" applyFont="1" applyFill="1" applyBorder="1"/>
    <xf numFmtId="0" fontId="4" fillId="2" borderId="1" xfId="0" applyFont="1" applyFill="1" applyBorder="1" applyAlignment="1"/>
    <xf numFmtId="43" fontId="7" fillId="2" borderId="1" xfId="1" applyFont="1" applyFill="1" applyBorder="1" applyAlignment="1">
      <alignment horizontal="right"/>
    </xf>
    <xf numFmtId="43" fontId="7" fillId="0" borderId="1" xfId="1" applyFont="1" applyFill="1" applyBorder="1" applyAlignment="1"/>
    <xf numFmtId="43" fontId="0" fillId="0" borderId="1" xfId="1" applyFont="1" applyBorder="1"/>
    <xf numFmtId="14" fontId="4" fillId="2" borderId="1" xfId="0" applyNumberFormat="1" applyFont="1" applyFill="1" applyBorder="1" applyAlignment="1">
      <alignment horizontal="center"/>
    </xf>
    <xf numFmtId="43" fontId="2" fillId="2" borderId="1" xfId="1" applyFont="1" applyFill="1" applyBorder="1"/>
    <xf numFmtId="0" fontId="20" fillId="2" borderId="1" xfId="0" applyFont="1" applyFill="1" applyBorder="1" applyAlignment="1"/>
    <xf numFmtId="43" fontId="20" fillId="2" borderId="1" xfId="1" applyFont="1" applyFill="1" applyBorder="1" applyAlignment="1">
      <alignment horizontal="left"/>
    </xf>
    <xf numFmtId="43" fontId="20" fillId="2" borderId="1" xfId="1" applyFont="1" applyFill="1" applyBorder="1"/>
    <xf numFmtId="0" fontId="0" fillId="0" borderId="1" xfId="0" applyFont="1" applyBorder="1" applyAlignment="1">
      <alignment horizontal="center"/>
    </xf>
    <xf numFmtId="14" fontId="2" fillId="2" borderId="16" xfId="0" applyNumberFormat="1" applyFont="1" applyFill="1" applyBorder="1" applyAlignment="1"/>
    <xf numFmtId="0" fontId="4" fillId="2" borderId="16" xfId="0" applyFont="1" applyFill="1" applyBorder="1" applyAlignment="1"/>
    <xf numFmtId="0" fontId="20" fillId="2" borderId="16" xfId="0" applyFont="1" applyFill="1" applyBorder="1" applyAlignment="1"/>
    <xf numFmtId="3" fontId="20" fillId="2" borderId="16" xfId="0" applyNumberFormat="1" applyFont="1" applyFill="1" applyBorder="1" applyAlignment="1"/>
    <xf numFmtId="0" fontId="0" fillId="0" borderId="16" xfId="0" applyFont="1" applyFill="1" applyBorder="1" applyAlignment="1"/>
    <xf numFmtId="14" fontId="20" fillId="2" borderId="1" xfId="0" applyNumberFormat="1" applyFont="1" applyFill="1" applyBorder="1" applyAlignment="1">
      <alignment horizontal="right"/>
    </xf>
    <xf numFmtId="14" fontId="4" fillId="0" borderId="1" xfId="0" applyNumberFormat="1" applyFont="1" applyBorder="1"/>
    <xf numFmtId="14" fontId="7" fillId="2" borderId="1" xfId="0" applyNumberFormat="1" applyFont="1" applyFill="1" applyBorder="1" applyAlignment="1">
      <alignment horizontal="right"/>
    </xf>
    <xf numFmtId="3" fontId="20" fillId="2" borderId="17" xfId="0" applyNumberFormat="1" applyFont="1" applyFill="1" applyBorder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43" fontId="23" fillId="0" borderId="1" xfId="1" applyFont="1" applyBorder="1" applyAlignment="1">
      <alignment vertical="top" wrapText="1"/>
    </xf>
    <xf numFmtId="165" fontId="23" fillId="0" borderId="1" xfId="1" applyNumberFormat="1" applyFont="1" applyBorder="1" applyAlignment="1">
      <alignment vertical="top" wrapText="1"/>
    </xf>
    <xf numFmtId="14" fontId="20" fillId="0" borderId="1" xfId="0" applyNumberFormat="1" applyFont="1" applyBorder="1" applyAlignment="1">
      <alignment horizontal="left"/>
    </xf>
    <xf numFmtId="166" fontId="20" fillId="2" borderId="1" xfId="1" applyNumberFormat="1" applyFont="1" applyFill="1" applyBorder="1" applyAlignment="1">
      <alignment horizontal="center"/>
    </xf>
    <xf numFmtId="166" fontId="11" fillId="0" borderId="1" xfId="1" applyNumberFormat="1" applyFont="1" applyBorder="1"/>
    <xf numFmtId="43" fontId="1" fillId="0" borderId="1" xfId="1" applyFont="1" applyBorder="1"/>
    <xf numFmtId="0" fontId="27" fillId="0" borderId="0" xfId="0" applyFont="1" applyAlignment="1">
      <alignment horizontal="center" vertical="center"/>
    </xf>
    <xf numFmtId="3" fontId="41" fillId="0" borderId="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2" fillId="0" borderId="1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35" fillId="0" borderId="1" xfId="0" applyFont="1" applyBorder="1" applyAlignment="1">
      <alignment vertical="center" wrapText="1"/>
    </xf>
    <xf numFmtId="14" fontId="40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14" fontId="43" fillId="0" borderId="1" xfId="0" applyNumberFormat="1" applyFont="1" applyBorder="1" applyAlignment="1">
      <alignment horizontal="center" vertical="center"/>
    </xf>
    <xf numFmtId="3" fontId="46" fillId="0" borderId="1" xfId="0" applyNumberFormat="1" applyFont="1" applyBorder="1" applyAlignment="1">
      <alignment vertical="center"/>
    </xf>
    <xf numFmtId="14" fontId="47" fillId="0" borderId="33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3" fontId="21" fillId="0" borderId="55" xfId="0" applyNumberFormat="1" applyFont="1" applyBorder="1" applyAlignment="1">
      <alignment vertical="center"/>
    </xf>
    <xf numFmtId="0" fontId="21" fillId="0" borderId="0" xfId="0" applyFont="1" applyAlignment="1"/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21" fillId="2" borderId="1" xfId="0" applyFont="1" applyFill="1" applyBorder="1" applyAlignment="1">
      <alignment horizontal="center"/>
    </xf>
    <xf numFmtId="14" fontId="21" fillId="2" borderId="1" xfId="0" applyNumberFormat="1" applyFont="1" applyFill="1" applyBorder="1"/>
    <xf numFmtId="166" fontId="0" fillId="2" borderId="1" xfId="0" applyNumberFormat="1" applyFill="1" applyBorder="1"/>
    <xf numFmtId="43" fontId="0" fillId="2" borderId="1" xfId="0" applyNumberFormat="1" applyFill="1" applyBorder="1"/>
    <xf numFmtId="166" fontId="11" fillId="2" borderId="1" xfId="1" applyNumberFormat="1" applyFont="1" applyFill="1" applyBorder="1"/>
    <xf numFmtId="166" fontId="1" fillId="2" borderId="1" xfId="1" applyNumberFormat="1" applyFont="1" applyFill="1" applyBorder="1"/>
    <xf numFmtId="43" fontId="0" fillId="2" borderId="0" xfId="0" applyNumberFormat="1" applyFill="1"/>
    <xf numFmtId="0" fontId="11" fillId="0" borderId="1" xfId="0" applyFont="1" applyBorder="1" applyAlignment="1">
      <alignment horizontal="center"/>
    </xf>
    <xf numFmtId="172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31" fillId="0" borderId="0" xfId="0" applyFont="1" applyAlignment="1">
      <alignment horizontal="right"/>
    </xf>
    <xf numFmtId="3" fontId="0" fillId="0" borderId="16" xfId="0" applyNumberFormat="1" applyBorder="1" applyAlignment="1">
      <alignment vertical="center"/>
    </xf>
    <xf numFmtId="0" fontId="21" fillId="0" borderId="11" xfId="0" applyFont="1" applyBorder="1" applyAlignment="1"/>
    <xf numFmtId="3" fontId="21" fillId="0" borderId="51" xfId="0" applyNumberFormat="1" applyFont="1" applyBorder="1" applyAlignment="1">
      <alignment vertical="center"/>
    </xf>
    <xf numFmtId="0" fontId="21" fillId="0" borderId="1" xfId="0" applyFont="1" applyBorder="1" applyAlignment="1"/>
    <xf numFmtId="165" fontId="0" fillId="2" borderId="0" xfId="0" applyNumberFormat="1" applyFont="1" applyFill="1"/>
    <xf numFmtId="0" fontId="0" fillId="2" borderId="0" xfId="0" applyFont="1" applyFill="1"/>
    <xf numFmtId="0" fontId="7" fillId="2" borderId="1" xfId="0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6" fillId="0" borderId="18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14" xfId="1" applyNumberFormat="1" applyFont="1" applyFill="1" applyBorder="1" applyAlignment="1">
      <alignment horizontal="center" vertical="center"/>
    </xf>
    <xf numFmtId="165" fontId="6" fillId="0" borderId="18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6" fontId="7" fillId="0" borderId="1" xfId="1" applyNumberFormat="1" applyFont="1" applyFill="1" applyBorder="1" applyAlignment="1">
      <alignment horizontal="left"/>
    </xf>
    <xf numFmtId="43" fontId="4" fillId="0" borderId="1" xfId="1" applyFont="1" applyBorder="1" applyAlignment="1">
      <alignment horizontal="center"/>
    </xf>
    <xf numFmtId="43" fontId="4" fillId="2" borderId="1" xfId="1" applyNumberFormat="1" applyFont="1" applyFill="1" applyBorder="1" applyAlignment="1">
      <alignment horizontal="center"/>
    </xf>
    <xf numFmtId="0" fontId="7" fillId="2" borderId="1" xfId="1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1" xfId="0" applyFont="1" applyBorder="1" applyAlignment="1"/>
    <xf numFmtId="0" fontId="7" fillId="0" borderId="1" xfId="0" applyFont="1" applyFill="1" applyBorder="1" applyAlignment="1">
      <alignment horizontal="left" readingOrder="1"/>
    </xf>
    <xf numFmtId="3" fontId="4" fillId="2" borderId="1" xfId="0" applyNumberFormat="1" applyFont="1" applyFill="1" applyBorder="1" applyAlignment="1">
      <alignment horizontal="center"/>
    </xf>
    <xf numFmtId="43" fontId="4" fillId="0" borderId="1" xfId="1" applyFont="1" applyBorder="1" applyAlignment="1">
      <alignment vertical="top"/>
    </xf>
    <xf numFmtId="14" fontId="4" fillId="0" borderId="1" xfId="0" applyNumberFormat="1" applyFont="1" applyBorder="1" applyAlignment="1">
      <alignment horizontal="right"/>
    </xf>
    <xf numFmtId="0" fontId="4" fillId="2" borderId="15" xfId="0" applyFont="1" applyFill="1" applyBorder="1" applyAlignment="1"/>
    <xf numFmtId="43" fontId="4" fillId="2" borderId="1" xfId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166" fontId="7" fillId="2" borderId="1" xfId="1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readingOrder="1"/>
    </xf>
    <xf numFmtId="43" fontId="4" fillId="0" borderId="1" xfId="1" applyFont="1" applyBorder="1" applyAlignment="1">
      <alignment horizontal="left"/>
    </xf>
    <xf numFmtId="43" fontId="4" fillId="2" borderId="1" xfId="1" applyFont="1" applyFill="1" applyBorder="1"/>
    <xf numFmtId="0" fontId="7" fillId="0" borderId="1" xfId="0" applyFont="1" applyFill="1" applyBorder="1"/>
    <xf numFmtId="166" fontId="4" fillId="0" borderId="1" xfId="1" applyNumberFormat="1" applyFont="1" applyFill="1" applyBorder="1" applyAlignment="1">
      <alignment horizontal="left"/>
    </xf>
    <xf numFmtId="0" fontId="4" fillId="2" borderId="0" xfId="0" applyFont="1" applyFill="1" applyBorder="1"/>
    <xf numFmtId="14" fontId="7" fillId="0" borderId="1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/>
    <xf numFmtId="165" fontId="4" fillId="0" borderId="0" xfId="1" applyNumberFormat="1" applyFont="1" applyFill="1" applyBorder="1" applyAlignment="1">
      <alignment horizontal="center"/>
    </xf>
    <xf numFmtId="43" fontId="4" fillId="0" borderId="0" xfId="1" applyNumberFormat="1" applyFont="1" applyFill="1" applyBorder="1" applyAlignment="1">
      <alignment horizontal="center"/>
    </xf>
    <xf numFmtId="0" fontId="7" fillId="2" borderId="0" xfId="0" applyFont="1" applyFill="1" applyBorder="1"/>
    <xf numFmtId="166" fontId="7" fillId="0" borderId="0" xfId="1" applyNumberFormat="1" applyFont="1" applyFill="1" applyBorder="1" applyAlignment="1">
      <alignment horizontal="left"/>
    </xf>
    <xf numFmtId="0" fontId="7" fillId="2" borderId="0" xfId="1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readingOrder="1"/>
    </xf>
    <xf numFmtId="166" fontId="7" fillId="2" borderId="0" xfId="1" applyNumberFormat="1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left" readingOrder="1"/>
    </xf>
    <xf numFmtId="165" fontId="7" fillId="2" borderId="0" xfId="1" applyNumberFormat="1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14" fontId="7" fillId="0" borderId="0" xfId="0" applyNumberFormat="1" applyFont="1" applyBorder="1"/>
    <xf numFmtId="43" fontId="7" fillId="2" borderId="0" xfId="1" applyFont="1" applyFill="1" applyBorder="1" applyAlignment="1">
      <alignment horizontal="center"/>
    </xf>
    <xf numFmtId="43" fontId="7" fillId="2" borderId="0" xfId="1" applyNumberFormat="1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/>
    <xf numFmtId="3" fontId="7" fillId="2" borderId="0" xfId="0" applyNumberFormat="1" applyFont="1" applyFill="1" applyBorder="1" applyAlignment="1">
      <alignment horizontal="center"/>
    </xf>
    <xf numFmtId="43" fontId="7" fillId="0" borderId="0" xfId="1" applyFont="1" applyBorder="1" applyAlignment="1">
      <alignment vertical="top"/>
    </xf>
    <xf numFmtId="14" fontId="7" fillId="0" borderId="0" xfId="0" applyNumberFormat="1" applyFont="1" applyBorder="1" applyAlignment="1">
      <alignment horizontal="right"/>
    </xf>
    <xf numFmtId="43" fontId="7" fillId="2" borderId="0" xfId="1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43" fontId="7" fillId="0" borderId="0" xfId="1" applyFont="1" applyBorder="1" applyAlignment="1">
      <alignment horizontal="left"/>
    </xf>
    <xf numFmtId="14" fontId="7" fillId="2" borderId="0" xfId="0" applyNumberFormat="1" applyFont="1" applyFill="1" applyBorder="1"/>
    <xf numFmtId="43" fontId="7" fillId="2" borderId="0" xfId="1" applyFont="1" applyFill="1" applyBorder="1"/>
    <xf numFmtId="43" fontId="7" fillId="0" borderId="0" xfId="1" applyFont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/>
    <xf numFmtId="165" fontId="7" fillId="2" borderId="0" xfId="1" applyNumberFormat="1" applyFont="1" applyFill="1" applyBorder="1"/>
    <xf numFmtId="173" fontId="23" fillId="0" borderId="1" xfId="0" applyNumberFormat="1" applyFont="1" applyBorder="1" applyAlignment="1">
      <alignment vertical="top" wrapText="1"/>
    </xf>
    <xf numFmtId="3" fontId="8" fillId="0" borderId="1" xfId="0" applyNumberFormat="1" applyFont="1" applyBorder="1" applyAlignment="1">
      <alignment vertical="top" wrapText="1"/>
    </xf>
    <xf numFmtId="43" fontId="7" fillId="0" borderId="1" xfId="1" applyFont="1" applyBorder="1"/>
    <xf numFmtId="0" fontId="25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7" fillId="0" borderId="12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20" fillId="2" borderId="16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center"/>
    </xf>
    <xf numFmtId="3" fontId="20" fillId="2" borderId="8" xfId="0" applyNumberFormat="1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left"/>
    </xf>
    <xf numFmtId="0" fontId="20" fillId="2" borderId="10" xfId="0" applyFont="1" applyFill="1" applyBorder="1" applyAlignment="1">
      <alignment horizontal="left"/>
    </xf>
    <xf numFmtId="0" fontId="20" fillId="2" borderId="17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19" fillId="2" borderId="16" xfId="0" applyFont="1" applyFill="1" applyBorder="1" applyAlignment="1">
      <alignment horizontal="left"/>
    </xf>
    <xf numFmtId="0" fontId="19" fillId="2" borderId="17" xfId="0" applyFont="1" applyFill="1" applyBorder="1" applyAlignment="1">
      <alignment horizontal="left"/>
    </xf>
    <xf numFmtId="3" fontId="20" fillId="2" borderId="16" xfId="0" applyNumberFormat="1" applyFont="1" applyFill="1" applyBorder="1" applyAlignment="1">
      <alignment horizontal="center"/>
    </xf>
    <xf numFmtId="3" fontId="20" fillId="2" borderId="10" xfId="0" applyNumberFormat="1" applyFont="1" applyFill="1" applyBorder="1" applyAlignment="1">
      <alignment horizontal="center"/>
    </xf>
    <xf numFmtId="3" fontId="20" fillId="2" borderId="17" xfId="0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0" fontId="12" fillId="11" borderId="12" xfId="0" applyFont="1" applyFill="1" applyBorder="1" applyAlignment="1">
      <alignment horizontal="center"/>
    </xf>
    <xf numFmtId="0" fontId="12" fillId="11" borderId="5" xfId="0" applyFont="1" applyFill="1" applyBorder="1" applyAlignment="1">
      <alignment horizontal="center"/>
    </xf>
  </cellXfs>
  <cellStyles count="9">
    <cellStyle name="Comma 3" xfId="3"/>
    <cellStyle name="Milliers" xfId="1" builtinId="3"/>
    <cellStyle name="Milliers 2" xfId="6"/>
    <cellStyle name="Milliers 2 2" xfId="8"/>
    <cellStyle name="Milliers 3" xfId="7"/>
    <cellStyle name="Milliers 4" xfId="5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19</xdr:row>
      <xdr:rowOff>19050</xdr:rowOff>
    </xdr:from>
    <xdr:to>
      <xdr:col>7</xdr:col>
      <xdr:colOff>533400</xdr:colOff>
      <xdr:row>20</xdr:row>
      <xdr:rowOff>28575</xdr:rowOff>
    </xdr:to>
    <xdr:sp macro="" textlink="">
      <xdr:nvSpPr>
        <xdr:cNvPr id="2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47625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28575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29</xdr:row>
      <xdr:rowOff>0</xdr:rowOff>
    </xdr:from>
    <xdr:to>
      <xdr:col>7</xdr:col>
      <xdr:colOff>190500</xdr:colOff>
      <xdr:row>30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29</xdr:row>
      <xdr:rowOff>0</xdr:rowOff>
    </xdr:from>
    <xdr:to>
      <xdr:col>7</xdr:col>
      <xdr:colOff>704850</xdr:colOff>
      <xdr:row>30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35</xdr:row>
      <xdr:rowOff>0</xdr:rowOff>
    </xdr:from>
    <xdr:to>
      <xdr:col>7</xdr:col>
      <xdr:colOff>190500</xdr:colOff>
      <xdr:row>36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26206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704850</xdr:colOff>
      <xdr:row>36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26206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35</xdr:row>
      <xdr:rowOff>0</xdr:rowOff>
    </xdr:from>
    <xdr:to>
      <xdr:col>7</xdr:col>
      <xdr:colOff>190500</xdr:colOff>
      <xdr:row>36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14598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35</xdr:row>
      <xdr:rowOff>0</xdr:rowOff>
    </xdr:from>
    <xdr:to>
      <xdr:col>7</xdr:col>
      <xdr:colOff>704850</xdr:colOff>
      <xdr:row>36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14598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eur" refreshedDate="43376.50898298611" createdVersion="5" refreshedVersion="5" minRefreshableVersion="3" recordCount="155">
  <cacheSource type="worksheet">
    <worksheetSource ref="A1:H156" sheet="DATA SEPT 18"/>
  </cacheSource>
  <cacheFields count="9">
    <cacheField name="Date" numFmtId="14">
      <sharedItems containsSemiMixedTypes="0" containsNonDate="0" containsDate="1" containsString="0" minDate="2018-09-03T00:00:00" maxDate="2018-09-30T00:00:00"/>
    </cacheField>
    <cacheField name="Détails" numFmtId="0">
      <sharedItems/>
    </cacheField>
    <cacheField name="Type de dépenses" numFmtId="0">
      <sharedItems containsBlank="1" count="37">
        <s v="Transport"/>
        <s v="Personnel"/>
        <s v="Flight"/>
        <s v="Services"/>
        <s v="Bank Fees"/>
        <s v="Office Materials"/>
        <s v="Telephone"/>
        <s v="Rent &amp;Utilities"/>
        <s v="Trust Building "/>
        <s v="Internet"/>
        <m u="1"/>
        <s v="Téléphone" u="1"/>
        <s v="office " u="1"/>
        <s v="Bonus" u="1"/>
        <s v="ticket péage" u="1"/>
        <s v="travel busistance" u="1"/>
        <s v="Office materiels" u="1"/>
        <s v="ticket parking" u="1"/>
        <s v="transport inter ville " u="1"/>
        <s v="Trust Building" u="1"/>
        <s v="Transports" u="1"/>
        <s v="Service" u="1"/>
        <s v="Jail Visit " u="1"/>
        <s v="Publications" u="1"/>
        <s v=" transport" u="1"/>
        <s v="Rent &amp; utilities " u="1"/>
        <s v="lawyer fees" u="1"/>
        <s v="Lawyer  Fees " u="1"/>
        <s v="Travel Subsistence " u="1"/>
        <s v="trust bulding" u="1"/>
        <s v="bank" u="1"/>
        <s v="Travel Subsistence" u="1"/>
        <s v="Equipement" u="1"/>
        <s v="Office materiel" u="1"/>
        <s v="Travel Expenses" u="1"/>
        <s v="Telephone " u="1"/>
        <s v="transport " u="1"/>
      </sharedItems>
    </cacheField>
    <cacheField name="Department " numFmtId="0">
      <sharedItems containsBlank="1" count="12">
        <s v="Legal"/>
        <s v="Office"/>
        <s v="Investigation"/>
        <s v="Management"/>
        <s v="Team Building"/>
        <m u="1"/>
        <s v="Team building " u="1"/>
        <s v="Investigation " u="1"/>
        <s v="central coord unit" u="1"/>
        <s v="Team bulding" u="1"/>
        <s v="Opération" u="1"/>
        <s v="CCU" u="1"/>
      </sharedItems>
    </cacheField>
    <cacheField name="depenses en CFA " numFmtId="43">
      <sharedItems containsSemiMixedTypes="0" containsString="0" containsNumber="1" containsInteger="1" minValue="1300" maxValue="3011381"/>
    </cacheField>
    <cacheField name="depenses en $" numFmtId="43">
      <sharedItems containsNonDate="0" containsString="0" containsBlank="1"/>
    </cacheField>
    <cacheField name="Taux de change $ " numFmtId="43">
      <sharedItems containsNonDate="0" containsString="0" containsBlank="1"/>
    </cacheField>
    <cacheField name="nom" numFmtId="0">
      <sharedItems containsBlank="1" count="31">
        <s v="Bassirou "/>
        <s v="sekou"/>
        <s v="Khady "/>
        <s v="Maktar "/>
        <s v="E11"/>
        <s v="cecile "/>
        <s v="E7"/>
        <s v="SGBS1"/>
        <s v="SGBS2"/>
        <s v="E10"/>
        <s v="E4"/>
        <s v="E9"/>
        <s v="charlotte "/>
        <m u="1"/>
        <s v="sékou" u="1"/>
        <s v="charlotte" u="1"/>
        <s v=" Bassirou " u="1"/>
        <s v="Macktar" u="1"/>
        <s v="Khady" u="1"/>
        <s v="Maktar" u="1"/>
        <s v="séckou" u="1"/>
        <s v="Cécile " u="1"/>
        <s v="SGBS" u="1"/>
        <s v="Bassirou" u="1"/>
        <s v="Mathieu " u="1"/>
        <s v="Danielle" u="1"/>
        <s v="Seckou" u="1"/>
        <s v="Cécile" u="1"/>
        <s v="michel" u="1"/>
        <s v="SGBS-2" u="1"/>
        <s v="SGBS 2" u="1"/>
      </sharedItems>
    </cacheField>
    <cacheField name="donor" numFmtId="0">
      <sharedItems containsNonDate="0" containsBlank="1" count="4">
        <m/>
        <s v="Wildcat" u="1"/>
        <s v="USFWS" u="1"/>
        <s v="AVAAZ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d v="2018-09-03T00:00:00"/>
    <s v="Transport semaine juriste du 03 au 07/09/2018"/>
    <x v="0"/>
    <x v="0"/>
    <n v="10000"/>
    <m/>
    <m/>
    <x v="0"/>
    <x v="0"/>
  </r>
  <r>
    <d v="2018-09-03T00:00:00"/>
    <s v="Transport semaine juriste du 03 au 07/09/2018"/>
    <x v="0"/>
    <x v="0"/>
    <n v="10000"/>
    <m/>
    <m/>
    <x v="1"/>
    <x v="0"/>
  </r>
  <r>
    <d v="2018-09-03T00:00:00"/>
    <s v="Transport semaine comptable  du 03 au 07/09/2018"/>
    <x v="0"/>
    <x v="1"/>
    <n v="10000"/>
    <m/>
    <m/>
    <x v="2"/>
    <x v="0"/>
  </r>
  <r>
    <d v="2018-09-03T00:00:00"/>
    <s v="Transport semaine juriste du 03 au 07/09/2018"/>
    <x v="0"/>
    <x v="0"/>
    <n v="10000"/>
    <m/>
    <m/>
    <x v="3"/>
    <x v="0"/>
  </r>
  <r>
    <d v="2018-09-03T00:00:00"/>
    <s v="Transport ( remboursement transport aout )"/>
    <x v="0"/>
    <x v="2"/>
    <n v="10000"/>
    <m/>
    <m/>
    <x v="4"/>
    <x v="0"/>
  </r>
  <r>
    <d v="2018-09-03T00:00:00"/>
    <s v="Transport bureau -banque -octris bureau "/>
    <x v="0"/>
    <x v="3"/>
    <n v="12000"/>
    <m/>
    <m/>
    <x v="5"/>
    <x v="0"/>
  </r>
  <r>
    <d v="2018-09-03T00:00:00"/>
    <s v="Transport bureau mairie de hann aller retour "/>
    <x v="0"/>
    <x v="3"/>
    <n v="3000"/>
    <m/>
    <m/>
    <x v="5"/>
    <x v="0"/>
  </r>
  <r>
    <d v="2018-09-03T00:00:00"/>
    <s v="Transport banque bureau "/>
    <x v="0"/>
    <x v="3"/>
    <n v="3000"/>
    <m/>
    <m/>
    <x v="5"/>
    <x v="0"/>
  </r>
  <r>
    <d v="2018-09-03T00:00:00"/>
    <s v="Transport bureau -DIC-Bureau"/>
    <x v="0"/>
    <x v="3"/>
    <n v="4000"/>
    <m/>
    <m/>
    <x v="5"/>
    <x v="0"/>
  </r>
  <r>
    <d v="2018-09-03T00:00:00"/>
    <s v="Achat de salé : nems et pain chinois   pour le gouté dedier a E11 pour son depart "/>
    <x v="1"/>
    <x v="4"/>
    <n v="4950"/>
    <m/>
    <m/>
    <x v="6"/>
    <x v="0"/>
  </r>
  <r>
    <d v="2018-09-03T00:00:00"/>
    <s v="Achat de biscuits  au lait + assiettes a jeté   pour le gouté dedier a E11 pour son depart "/>
    <x v="1"/>
    <x v="4"/>
    <n v="4210"/>
    <m/>
    <m/>
    <x v="6"/>
    <x v="0"/>
  </r>
  <r>
    <d v="2018-09-03T00:00:00"/>
    <s v="Achat de boisson  pour le gouté dedier a E11 pour son depart "/>
    <x v="1"/>
    <x v="4"/>
    <n v="6500"/>
    <m/>
    <m/>
    <x v="6"/>
    <x v="0"/>
  </r>
  <r>
    <d v="2018-09-03T00:00:00"/>
    <s v="Achat de biscuits pour le gouté dedier a E11 pour son depart "/>
    <x v="1"/>
    <x v="4"/>
    <n v="1300"/>
    <m/>
    <m/>
    <x v="6"/>
    <x v="0"/>
  </r>
  <r>
    <d v="2018-09-03T00:00:00"/>
    <s v="Transport bureau derklé aller retour "/>
    <x v="0"/>
    <x v="2"/>
    <n v="3000"/>
    <m/>
    <m/>
    <x v="6"/>
    <x v="0"/>
  </r>
  <r>
    <d v="2018-09-03T00:00:00"/>
    <s v="remboursement prêt achat billet d avion France aller retour pour la coordinatrice "/>
    <x v="2"/>
    <x v="3"/>
    <n v="610735"/>
    <m/>
    <m/>
    <x v="7"/>
    <x v="0"/>
  </r>
  <r>
    <d v="2018-09-03T00:00:00"/>
    <s v="Reglement prestation femme de menage du mois d aout "/>
    <x v="3"/>
    <x v="1"/>
    <n v="49400"/>
    <m/>
    <m/>
    <x v="7"/>
    <x v="0"/>
  </r>
  <r>
    <d v="2018-09-03T00:00:00"/>
    <s v="frais edition extrait compte "/>
    <x v="4"/>
    <x v="1"/>
    <n v="2925"/>
    <m/>
    <m/>
    <x v="7"/>
    <x v="0"/>
  </r>
  <r>
    <d v="2018-09-03T00:00:00"/>
    <s v="frais edition extrait compte "/>
    <x v="4"/>
    <x v="1"/>
    <n v="2925"/>
    <m/>
    <m/>
    <x v="8"/>
    <x v="0"/>
  </r>
  <r>
    <d v="2018-09-04T00:00:00"/>
    <s v="Achat ordinateur pour la coordinatrice ( Ordinateur ASUS I5)"/>
    <x v="5"/>
    <x v="1"/>
    <n v="350000"/>
    <m/>
    <m/>
    <x v="7"/>
    <x v="0"/>
  </r>
  <r>
    <d v="2018-09-04T00:00:00"/>
    <s v="Transport banque aller retour "/>
    <x v="0"/>
    <x v="1"/>
    <n v="2000"/>
    <m/>
    <m/>
    <x v="2"/>
    <x v="0"/>
  </r>
  <r>
    <d v="2018-09-04T00:00:00"/>
    <s v="Transport ( avance transport enqueteur du mois de septembre )"/>
    <x v="0"/>
    <x v="2"/>
    <n v="20000"/>
    <m/>
    <m/>
    <x v="9"/>
    <x v="0"/>
  </r>
  <r>
    <d v="2018-09-04T00:00:00"/>
    <s v="Transport ( avance transport enqueteur du mois de septembre )"/>
    <x v="0"/>
    <x v="2"/>
    <n v="20000"/>
    <m/>
    <m/>
    <x v="10"/>
    <x v="0"/>
  </r>
  <r>
    <d v="2018-09-04T00:00:00"/>
    <s v="Transport ( avance transport enqueteur du mois de septembre )"/>
    <x v="0"/>
    <x v="2"/>
    <n v="20000"/>
    <m/>
    <m/>
    <x v="11"/>
    <x v="0"/>
  </r>
  <r>
    <d v="2018-09-04T00:00:00"/>
    <s v="Transport ( avance transport enqueteur du mois de septembre )"/>
    <x v="0"/>
    <x v="2"/>
    <n v="20000"/>
    <m/>
    <m/>
    <x v="6"/>
    <x v="0"/>
  </r>
  <r>
    <d v="2018-09-04T00:00:00"/>
    <s v="Transport ( remboursement transport aout enqueteur )"/>
    <x v="0"/>
    <x v="2"/>
    <n v="14000"/>
    <m/>
    <m/>
    <x v="6"/>
    <x v="0"/>
  </r>
  <r>
    <d v="2018-09-04T00:00:00"/>
    <s v="Transport ( remboursement transport aout enqueteur )"/>
    <x v="0"/>
    <x v="2"/>
    <n v="14000"/>
    <m/>
    <m/>
    <x v="11"/>
    <x v="0"/>
  </r>
  <r>
    <d v="2018-09-04T00:00:00"/>
    <s v="Transport du 04 au 05/09 2018 deplacement ville pour reglement facture et achat papeterie (bureau -colobane -ville inter ville -senelec -sde orange -impots -burotic)"/>
    <x v="0"/>
    <x v="1"/>
    <n v="16500"/>
    <m/>
    <m/>
    <x v="2"/>
    <x v="0"/>
  </r>
  <r>
    <d v="2018-09-04T00:00:00"/>
    <s v="Achat papeterie (4 cartouche noir , 3 cartouche couleurs,paquet stylo bleu ,sous chemise ,chemise cartonnée ,post it ) pour le bureau "/>
    <x v="5"/>
    <x v="1"/>
    <n v="81929"/>
    <m/>
    <m/>
    <x v="2"/>
    <x v="0"/>
  </r>
  <r>
    <d v="2018-09-04T00:00:00"/>
    <s v="Transport ville aller retour"/>
    <x v="0"/>
    <x v="1"/>
    <n v="4000"/>
    <m/>
    <m/>
    <x v="2"/>
    <x v="0"/>
  </r>
  <r>
    <d v="2018-09-04T00:00:00"/>
    <s v="Achat de 2  carte de 1000 fcfa credit orange "/>
    <x v="6"/>
    <x v="1"/>
    <n v="2000"/>
    <m/>
    <m/>
    <x v="11"/>
    <x v="0"/>
  </r>
  <r>
    <d v="2018-09-04T00:00:00"/>
    <s v="Achat de 2  carte de 1000 fcfa credit orange "/>
    <x v="6"/>
    <x v="1"/>
    <n v="2000"/>
    <m/>
    <m/>
    <x v="9"/>
    <x v="0"/>
  </r>
  <r>
    <d v="2018-09-05T00:00:00"/>
    <s v="Achat epicerie et produits entretient pour le bureau(eau de javel cotol mouchoir sucre ,lait,café,lipton ,chocolat beure,) "/>
    <x v="5"/>
    <x v="1"/>
    <n v="186500"/>
    <m/>
    <m/>
    <x v="2"/>
    <x v="0"/>
  </r>
  <r>
    <d v="2018-09-05T00:00:00"/>
    <s v="Transport ( remboursement transport pour achat epicerie )"/>
    <x v="0"/>
    <x v="1"/>
    <n v="3000"/>
    <m/>
    <m/>
    <x v="2"/>
    <x v="0"/>
  </r>
  <r>
    <d v="2018-09-05T00:00:00"/>
    <s v="Achat bouteille d eau kirene pour le bureau ( 30 pack de 1,5littres et 20 boutielle de 10 littres )"/>
    <x v="5"/>
    <x v="1"/>
    <n v="60500"/>
    <m/>
    <m/>
    <x v="2"/>
    <x v="0"/>
  </r>
  <r>
    <d v="2018-09-05T00:00:00"/>
    <s v="Reglement facture N° 2713875  SENELEC  (electricité bureau ) pour la periode  du 30/05/2018 au  25/07/2018"/>
    <x v="7"/>
    <x v="1"/>
    <n v="55560"/>
    <m/>
    <m/>
    <x v="2"/>
    <x v="0"/>
  </r>
  <r>
    <d v="2018-09-05T00:00:00"/>
    <s v="Achat de souris hp pour la coordinatrice "/>
    <x v="5"/>
    <x v="1"/>
    <n v="12327"/>
    <m/>
    <m/>
    <x v="2"/>
    <x v="0"/>
  </r>
  <r>
    <d v="2018-09-05T00:00:00"/>
    <s v="frais installation machine coordinatrice ( ASUS  wirelles-kaspersky antivirus -microsoft office-microsoft windows )"/>
    <x v="3"/>
    <x v="1"/>
    <n v="38911"/>
    <m/>
    <m/>
    <x v="2"/>
    <x v="0"/>
  </r>
  <r>
    <d v="2018-09-05T00:00:00"/>
    <s v="Achat timbre fiscal pour 2  ordres virements(virement salaire cecile et remboursement billet d avion )"/>
    <x v="5"/>
    <x v="1"/>
    <n v="40000"/>
    <m/>
    <m/>
    <x v="2"/>
    <x v="0"/>
  </r>
  <r>
    <d v="2018-09-05T00:00:00"/>
    <s v="Achat papeterie (2 cartouche couleur imprimante  juriste )"/>
    <x v="5"/>
    <x v="1"/>
    <n v="26000"/>
    <m/>
    <m/>
    <x v="2"/>
    <x v="0"/>
  </r>
  <r>
    <d v="2018-09-05T00:00:00"/>
    <s v="Transport d investigation du 05 -06-09-2018( maison pikine -guinaw rail -diamnniadio -mbao-rufisuqe-maison)"/>
    <x v="0"/>
    <x v="2"/>
    <n v="9500"/>
    <m/>
    <m/>
    <x v="9"/>
    <x v="0"/>
  </r>
  <r>
    <d v="2018-09-05T00:00:00"/>
    <s v="Transport investigation ( maison -centre ville -tilene-castor-guediaway-gadaye-pikine )"/>
    <x v="0"/>
    <x v="2"/>
    <n v="12000"/>
    <m/>
    <m/>
    <x v="6"/>
    <x v="0"/>
  </r>
  <r>
    <d v="2018-09-05T00:00:00"/>
    <s v="Transport investigation (maison -guediaway -marché boubess-marché sam -marché gadaye -maché mame diarra -grand yoff ) "/>
    <x v="0"/>
    <x v="2"/>
    <n v="10500"/>
    <m/>
    <m/>
    <x v="10"/>
    <x v="0"/>
  </r>
  <r>
    <d v="2018-09-05T00:00:00"/>
    <s v="Transport investigation  ( maison parcelle-pikine -yoff-quai de peche)"/>
    <x v="0"/>
    <x v="2"/>
    <n v="8500"/>
    <m/>
    <m/>
    <x v="11"/>
    <x v="0"/>
  </r>
  <r>
    <d v="2018-09-05T00:00:00"/>
    <s v="Achat de carte de credit orange en stock pour  urgence ( 4 cartes de 5 000, 6 cartes de 2500 , 15 cartes de 1 000)"/>
    <x v="6"/>
    <x v="1"/>
    <n v="50000"/>
    <m/>
    <m/>
    <x v="1"/>
    <x v="0"/>
  </r>
  <r>
    <d v="2018-09-06T00:00:00"/>
    <s v="Transport investigation (maison -rufisque -colobane -dakar )"/>
    <x v="0"/>
    <x v="2"/>
    <n v="11000"/>
    <m/>
    <m/>
    <x v="11"/>
    <x v="0"/>
  </r>
  <r>
    <d v="2018-09-06T00:00:00"/>
    <s v="Transport investigation ( maison -bargny -rufisque -thiaroye gare -thiaroye sur mer -diamniadio -diamaguene )"/>
    <x v="0"/>
    <x v="2"/>
    <n v="10500"/>
    <m/>
    <m/>
    <x v="10"/>
    <x v="0"/>
  </r>
  <r>
    <d v="2018-09-06T00:00:00"/>
    <s v="Transport bureau ministere intererieur -ipres "/>
    <x v="0"/>
    <x v="0"/>
    <n v="5000"/>
    <m/>
    <m/>
    <x v="0"/>
    <x v="0"/>
  </r>
  <r>
    <d v="2018-09-06T00:00:00"/>
    <s v="Transport banque aller retour "/>
    <x v="0"/>
    <x v="1"/>
    <n v="2000"/>
    <m/>
    <m/>
    <x v="2"/>
    <x v="0"/>
  </r>
  <r>
    <d v="2018-09-06T00:00:00"/>
    <s v="Transport bureau mairie -bureau "/>
    <x v="0"/>
    <x v="3"/>
    <n v="3000"/>
    <m/>
    <m/>
    <x v="5"/>
    <x v="0"/>
  </r>
  <r>
    <d v="2018-09-07T00:00:00"/>
    <s v="Transport investigation ( maison -thiaroye -thiaroye -castor -tilene)"/>
    <x v="0"/>
    <x v="2"/>
    <n v="8500"/>
    <m/>
    <m/>
    <x v="11"/>
    <x v="0"/>
  </r>
  <r>
    <d v="2018-09-07T00:00:00"/>
    <s v="Transport bureau ville aller retour "/>
    <x v="0"/>
    <x v="0"/>
    <n v="4000"/>
    <m/>
    <m/>
    <x v="3"/>
    <x v="0"/>
  </r>
  <r>
    <d v="2018-09-07T00:00:00"/>
    <s v="Transport bureau -pikine aller retour "/>
    <x v="0"/>
    <x v="2"/>
    <n v="5000"/>
    <m/>
    <m/>
    <x v="6"/>
    <x v="0"/>
  </r>
  <r>
    <d v="2018-09-07T00:00:00"/>
    <s v="plomberie bureau ( reparation chasse+ main d œuvre )"/>
    <x v="3"/>
    <x v="1"/>
    <n v="10000"/>
    <m/>
    <m/>
    <x v="1"/>
    <x v="0"/>
  </r>
  <r>
    <d v="2018-09-10T00:00:00"/>
    <s v="Transport bureau octris ville bureau "/>
    <x v="0"/>
    <x v="3"/>
    <n v="8500"/>
    <m/>
    <m/>
    <x v="5"/>
    <x v="0"/>
  </r>
  <r>
    <d v="2018-09-10T00:00:00"/>
    <s v="Transport banque aller retour "/>
    <x v="0"/>
    <x v="1"/>
    <n v="2500"/>
    <m/>
    <m/>
    <x v="2"/>
    <x v="0"/>
  </r>
  <r>
    <d v="2018-09-10T00:00:00"/>
    <s v="Transport semaine juriste du 10 au 14/09/2018"/>
    <x v="0"/>
    <x v="0"/>
    <n v="10000"/>
    <m/>
    <m/>
    <x v="0"/>
    <x v="0"/>
  </r>
  <r>
    <d v="2018-09-10T00:00:00"/>
    <s v="Transport semaine juriste du 10 au 14/09/2018"/>
    <x v="0"/>
    <x v="0"/>
    <n v="10000"/>
    <m/>
    <m/>
    <x v="3"/>
    <x v="0"/>
  </r>
  <r>
    <d v="2018-09-10T00:00:00"/>
    <s v="Transport semaine comptable  du 10 au 14/09/2018"/>
    <x v="0"/>
    <x v="1"/>
    <n v="10000"/>
    <m/>
    <m/>
    <x v="2"/>
    <x v="0"/>
  </r>
  <r>
    <d v="2018-09-10T00:00:00"/>
    <s v="Transport semaine juriste du 10 au 14/09/2018"/>
    <x v="0"/>
    <x v="0"/>
    <n v="10000"/>
    <m/>
    <m/>
    <x v="1"/>
    <x v="0"/>
  </r>
  <r>
    <d v="2018-09-10T00:00:00"/>
    <s v="Frais operation cheque "/>
    <x v="4"/>
    <x v="1"/>
    <n v="17550"/>
    <m/>
    <m/>
    <x v="7"/>
    <x v="0"/>
  </r>
  <r>
    <d v="2018-09-11T00:00:00"/>
    <s v="Regelement VRS Aout ( impots sur les salariées )"/>
    <x v="1"/>
    <x v="1"/>
    <n v="657456"/>
    <m/>
    <m/>
    <x v="7"/>
    <x v="0"/>
  </r>
  <r>
    <d v="2018-09-11T00:00:00"/>
    <s v="Reglement BRS Aout ( impots sur les prestataires de service) "/>
    <x v="1"/>
    <x v="1"/>
    <n v="51017"/>
    <m/>
    <m/>
    <x v="7"/>
    <x v="0"/>
  </r>
  <r>
    <d v="2018-09-11T00:00:00"/>
    <s v="Reglement seddo 2 eme quinzaine aout "/>
    <x v="6"/>
    <x v="1"/>
    <n v="90000"/>
    <m/>
    <m/>
    <x v="2"/>
    <x v="0"/>
  </r>
  <r>
    <d v="2018-09-11T00:00:00"/>
    <s v="Transport bureau ville aller retour "/>
    <x v="0"/>
    <x v="0"/>
    <n v="4000"/>
    <m/>
    <m/>
    <x v="0"/>
    <x v="0"/>
  </r>
  <r>
    <d v="2018-09-11T00:00:00"/>
    <s v="Achat de 2 livre de procedure penale "/>
    <x v="5"/>
    <x v="1"/>
    <n v="30000"/>
    <m/>
    <m/>
    <x v="0"/>
    <x v="0"/>
  </r>
  <r>
    <d v="2018-09-11T00:00:00"/>
    <s v="Transport VDN Aller retour pour achat livre "/>
    <x v="0"/>
    <x v="0"/>
    <n v="4000"/>
    <m/>
    <m/>
    <x v="0"/>
    <x v="0"/>
  </r>
  <r>
    <d v="2018-09-12T00:00:00"/>
    <s v="Transport banque aller retour "/>
    <x v="0"/>
    <x v="1"/>
    <n v="2000"/>
    <m/>
    <m/>
    <x v="2"/>
    <x v="0"/>
  </r>
  <r>
    <d v="2018-09-12T00:00:00"/>
    <s v="Transport investigation (maison -yoff yeumbeul- boune -thiaroye kao- -hlm grand yoff ) "/>
    <x v="0"/>
    <x v="2"/>
    <n v="11000"/>
    <m/>
    <m/>
    <x v="6"/>
    <x v="0"/>
  </r>
  <r>
    <d v="2018-09-12T00:00:00"/>
    <s v="Transport investigation (maison gare rotiere -dakar touba -transport interieur )"/>
    <x v="0"/>
    <x v="2"/>
    <n v="22000"/>
    <m/>
    <m/>
    <x v="11"/>
    <x v="0"/>
  </r>
  <r>
    <d v="2018-09-12T00:00:00"/>
    <s v="Trust building ( mangé +boisson +cadeau )    "/>
    <x v="8"/>
    <x v="2"/>
    <n v="5000"/>
    <m/>
    <m/>
    <x v="11"/>
    <x v="0"/>
  </r>
  <r>
    <d v="2018-09-12T00:00:00"/>
    <s v="Transport investigation (maison -rufisque-daimniadio -thiaroye kao-thiaroye sur mer - thiaroye gare -castor )"/>
    <x v="0"/>
    <x v="2"/>
    <n v="10500"/>
    <m/>
    <m/>
    <x v="10"/>
    <x v="0"/>
  </r>
  <r>
    <d v="2018-09-12T00:00:00"/>
    <s v="Transport investigation (Maison -gare routiere -touba -dakar -gare routiere ) "/>
    <x v="0"/>
    <x v="2"/>
    <n v="16000"/>
    <m/>
    <m/>
    <x v="9"/>
    <x v="0"/>
  </r>
  <r>
    <d v="2018-09-12T00:00:00"/>
    <s v="Reglement facture SDE ( eau ) pour la periode du 14/06/2018 au 15/08/2018"/>
    <x v="7"/>
    <x v="1"/>
    <n v="38649"/>
    <m/>
    <m/>
    <x v="3"/>
    <x v="0"/>
  </r>
  <r>
    <d v="2018-09-12T00:00:00"/>
    <s v="Transport bureau -ministere interieur -burotic "/>
    <x v="0"/>
    <x v="0"/>
    <n v="5000"/>
    <m/>
    <m/>
    <x v="3"/>
    <x v="0"/>
  </r>
  <r>
    <d v="2018-09-12T00:00:00"/>
    <s v="Transport ville aller retour"/>
    <x v="0"/>
    <x v="1"/>
    <n v="4000"/>
    <m/>
    <m/>
    <x v="2"/>
    <x v="0"/>
  </r>
  <r>
    <d v="2018-09-13T00:00:00"/>
    <s v="Transport investigation  ( achat carburant pour filature +peage )"/>
    <x v="0"/>
    <x v="2"/>
    <n v="12000"/>
    <m/>
    <m/>
    <x v="9"/>
    <x v="0"/>
  </r>
  <r>
    <d v="2018-09-13T00:00:00"/>
    <s v="Transport investigation ( bureau -pikine -ouakam-pikine -buraeu )"/>
    <x v="0"/>
    <x v="2"/>
    <n v="11000"/>
    <m/>
    <m/>
    <x v="6"/>
    <x v="0"/>
  </r>
  <r>
    <d v="2018-09-14T00:00:00"/>
    <s v="Transport investigation ( bureau -dakar-alentour-gueul tapé quai de peche ouakam -ngor ) "/>
    <x v="0"/>
    <x v="2"/>
    <n v="10500"/>
    <m/>
    <m/>
    <x v="11"/>
    <x v="0"/>
  </r>
  <r>
    <d v="2018-09-14T00:00:00"/>
    <s v="Transport ville aller retour"/>
    <x v="0"/>
    <x v="0"/>
    <n v="5000"/>
    <m/>
    <m/>
    <x v="3"/>
    <x v="0"/>
  </r>
  <r>
    <d v="2018-09-14T00:00:00"/>
    <s v="Transport investigation du 17/09/2018 ( maison rufisque dimaguene -thiaroye kao -thiaroye sur mer -thiaroye gare -castor -marché hlm)"/>
    <x v="0"/>
    <x v="2"/>
    <n v="13000"/>
    <m/>
    <m/>
    <x v="10"/>
    <x v="0"/>
  </r>
  <r>
    <d v="2018-09-14T00:00:00"/>
    <s v="Transport investigation du 18/09/2018 ( maison guediaway -marché bou bess-marché sam -marché gadaye-marché -mame diarra-marché gueule tapé-grand yoff)"/>
    <x v="0"/>
    <x v="2"/>
    <n v="12500"/>
    <m/>
    <m/>
    <x v="10"/>
    <x v="0"/>
  </r>
  <r>
    <d v="2018-09-14T00:00:00"/>
    <s v="Transport investigation du 17 au 18/09/2018 ( maison -rufisque-pikine-yoff-centre ville-ouakam)"/>
    <x v="0"/>
    <x v="2"/>
    <n v="18500"/>
    <m/>
    <m/>
    <x v="6"/>
    <x v="0"/>
  </r>
  <r>
    <d v="2018-09-14T00:00:00"/>
    <s v="Transport investigation du 17 au 18/09/2018 ( maison pikine -guinaw rail-guediaway -pikine )"/>
    <x v="0"/>
    <x v="2"/>
    <n v="10500"/>
    <m/>
    <m/>
    <x v="9"/>
    <x v="0"/>
  </r>
  <r>
    <d v="2018-09-14T00:00:00"/>
    <s v="Transport bureau octris aller retour "/>
    <x v="0"/>
    <x v="3"/>
    <n v="7000"/>
    <m/>
    <m/>
    <x v="5"/>
    <x v="0"/>
  </r>
  <r>
    <d v="2018-09-15T00:00:00"/>
    <s v="Transport tribunal mairie bel air "/>
    <x v="0"/>
    <x v="3"/>
    <n v="4000"/>
    <m/>
    <m/>
    <x v="5"/>
    <x v="0"/>
  </r>
  <r>
    <d v="2018-09-17T00:00:00"/>
    <s v="Transport investigation du 17 au 19/09/2018(        bureau -castor-liberté 6- yoff-tilene-keur mbaye fall-thiaroye-pikine-parcelle-thiaroyesur mer-thiaroye kao-yeumbeul-sandaga-kermel-hlm)                                                         )"/>
    <x v="0"/>
    <x v="2"/>
    <n v="34500"/>
    <m/>
    <m/>
    <x v="11"/>
    <x v="0"/>
  </r>
  <r>
    <d v="2018-09-17T00:00:00"/>
    <s v="Frais de virement perine pour remboursement billet d avion pour la coordinatrice "/>
    <x v="4"/>
    <x v="1"/>
    <n v="53733"/>
    <m/>
    <m/>
    <x v="7"/>
    <x v="0"/>
  </r>
  <r>
    <d v="2018-09-17T00:00:00"/>
    <s v="Transport bureau dieuppeul commisariat -bureau "/>
    <x v="0"/>
    <x v="3"/>
    <n v="5000"/>
    <m/>
    <m/>
    <x v="5"/>
    <x v="0"/>
  </r>
  <r>
    <d v="2018-09-18T00:00:00"/>
    <s v=" Transport semaine juriste  du 17 au 21/09/2018"/>
    <x v="0"/>
    <x v="0"/>
    <n v="8000"/>
    <m/>
    <m/>
    <x v="0"/>
    <x v="0"/>
  </r>
  <r>
    <d v="2018-09-18T00:00:00"/>
    <s v=" Transport semaine juriste  du 17 au 21/09/2018"/>
    <x v="0"/>
    <x v="0"/>
    <n v="6000"/>
    <m/>
    <m/>
    <x v="1"/>
    <x v="0"/>
  </r>
  <r>
    <d v="2018-09-18T00:00:00"/>
    <s v=" Transport semaine juriste  du 17 au 21/09/2018"/>
    <x v="0"/>
    <x v="0"/>
    <n v="8000"/>
    <m/>
    <m/>
    <x v="3"/>
    <x v="0"/>
  </r>
  <r>
    <d v="2018-09-18T00:00:00"/>
    <s v=" Transport semaine comptable   du 17 au 21/09/2018"/>
    <x v="0"/>
    <x v="1"/>
    <n v="8000"/>
    <m/>
    <m/>
    <x v="2"/>
    <x v="0"/>
  </r>
  <r>
    <d v="2018-09-18T00:00:00"/>
    <s v="Transport -tresor public-impots-tresor public -bureau "/>
    <x v="0"/>
    <x v="3"/>
    <n v="7000"/>
    <m/>
    <m/>
    <x v="12"/>
    <x v="0"/>
  </r>
  <r>
    <d v="2018-09-18T00:00:00"/>
    <s v="Transport aeroport AIBD ( aller  retour ) pour la guinée (GALF)"/>
    <x v="0"/>
    <x v="3"/>
    <n v="40000"/>
    <m/>
    <m/>
    <x v="12"/>
    <x v="0"/>
  </r>
  <r>
    <d v="2018-09-19T00:00:00"/>
    <s v="Transport banque aller retour "/>
    <x v="0"/>
    <x v="3"/>
    <n v="3000"/>
    <m/>
    <m/>
    <x v="12"/>
    <x v="0"/>
  </r>
  <r>
    <d v="2018-09-19T00:00:00"/>
    <s v="Achat carburant pour investigation "/>
    <x v="0"/>
    <x v="2"/>
    <n v="5000"/>
    <m/>
    <m/>
    <x v="6"/>
    <x v="0"/>
  </r>
  <r>
    <d v="2018-09-19T00:00:00"/>
    <s v="Location voiture pour investigation "/>
    <x v="0"/>
    <x v="2"/>
    <n v="20000"/>
    <m/>
    <m/>
    <x v="6"/>
    <x v="0"/>
  </r>
  <r>
    <d v="2018-09-19T00:00:00"/>
    <s v="Transport investigation ( maison -tilene-bureau )"/>
    <x v="0"/>
    <x v="2"/>
    <n v="3500"/>
    <m/>
    <m/>
    <x v="9"/>
    <x v="0"/>
  </r>
  <r>
    <d v="2018-09-19T00:00:00"/>
    <s v="Transport investigation ( maison -tilene-bureau )"/>
    <x v="0"/>
    <x v="2"/>
    <n v="4500"/>
    <m/>
    <m/>
    <x v="10"/>
    <x v="0"/>
  </r>
  <r>
    <d v="2018-09-19T00:00:00"/>
    <s v="Trust building (  achat  de produits d entretient pour le traf    )"/>
    <x v="8"/>
    <x v="2"/>
    <n v="5000"/>
    <m/>
    <m/>
    <x v="10"/>
    <x v="0"/>
  </r>
  <r>
    <d v="2018-09-19T00:00:00"/>
    <s v="Transport bureau dieuppeul commisariat -bureau "/>
    <x v="0"/>
    <x v="3"/>
    <n v="5000"/>
    <m/>
    <m/>
    <x v="5"/>
    <x v="0"/>
  </r>
  <r>
    <d v="2018-09-20T00:00:00"/>
    <s v="Transport bureau prefecture bureau"/>
    <x v="0"/>
    <x v="3"/>
    <n v="5000"/>
    <m/>
    <m/>
    <x v="5"/>
    <x v="0"/>
  </r>
  <r>
    <d v="2018-09-21T00:00:00"/>
    <s v="Remboursement frais de virement  salaire cecile  ( prêt accordé a la coordinatrice pour son salaire du mois de juillet  , virement effectué dans le compte personnel de la coordinatrice ) "/>
    <x v="4"/>
    <x v="1"/>
    <n v="53081"/>
    <m/>
    <m/>
    <x v="5"/>
    <x v="0"/>
  </r>
  <r>
    <d v="2018-09-21T00:00:00"/>
    <s v="Transport ville aller retour "/>
    <x v="0"/>
    <x v="0"/>
    <n v="3500"/>
    <m/>
    <m/>
    <x v="0"/>
    <x v="0"/>
  </r>
  <r>
    <d v="2018-09-21T00:00:00"/>
    <s v="Achat coque pour le telephone de la coordinatrice "/>
    <x v="5"/>
    <x v="1"/>
    <n v="1500"/>
    <m/>
    <m/>
    <x v="0"/>
    <x v="0"/>
  </r>
  <r>
    <d v="2018-09-24T00:00:00"/>
    <s v="Transport banque aller retour "/>
    <x v="0"/>
    <x v="1"/>
    <n v="2000"/>
    <m/>
    <m/>
    <x v="2"/>
    <x v="0"/>
  </r>
  <r>
    <d v="2018-09-24T00:00:00"/>
    <s v="Transport bureau mairie aller retour "/>
    <x v="0"/>
    <x v="0"/>
    <n v="2700"/>
    <m/>
    <m/>
    <x v="1"/>
    <x v="0"/>
  </r>
  <r>
    <d v="2018-09-24T00:00:00"/>
    <s v="Transport ville aller retour "/>
    <x v="0"/>
    <x v="2"/>
    <n v="3000"/>
    <m/>
    <m/>
    <x v="10"/>
    <x v="0"/>
  </r>
  <r>
    <d v="2018-09-24T00:00:00"/>
    <s v="Transport bureau mermoz mairie bureau aller retour "/>
    <x v="0"/>
    <x v="0"/>
    <n v="6000"/>
    <m/>
    <m/>
    <x v="1"/>
    <x v="0"/>
  </r>
  <r>
    <d v="2018-09-24T00:00:00"/>
    <s v="Transport bureau deef bureau deff ville burotic  bureau"/>
    <x v="0"/>
    <x v="3"/>
    <n v="15000"/>
    <m/>
    <m/>
    <x v="5"/>
    <x v="0"/>
  </r>
  <r>
    <d v="2018-09-24T00:00:00"/>
    <s v="salaire +bonus proposé du mois de septembre de la directrice WARA "/>
    <x v="1"/>
    <x v="3"/>
    <n v="1200000"/>
    <m/>
    <m/>
    <x v="7"/>
    <x v="0"/>
  </r>
  <r>
    <d v="2018-09-24T00:00:00"/>
    <s v="salaire +bonus proposé du mois de septembre de la coordinatrice  WARA ( en rettranche du reliquat du prêt santé -100 000)"/>
    <x v="1"/>
    <x v="3"/>
    <n v="1100000"/>
    <m/>
    <m/>
    <x v="7"/>
    <x v="0"/>
  </r>
  <r>
    <d v="2018-09-24T00:00:00"/>
    <s v="Frais de traduction anglais -français ( documents administratrifs pour l installation ONG eagle au senegal )"/>
    <x v="3"/>
    <x v="1"/>
    <n v="176000"/>
    <m/>
    <m/>
    <x v="7"/>
    <x v="0"/>
  </r>
  <r>
    <d v="2018-09-25T00:00:00"/>
    <s v="prestation septembre Enqueteur 7"/>
    <x v="1"/>
    <x v="2"/>
    <n v="120000"/>
    <m/>
    <m/>
    <x v="7"/>
    <x v="0"/>
  </r>
  <r>
    <d v="2018-09-25T00:00:00"/>
    <s v="prestation septembre Enqueteur 10"/>
    <x v="1"/>
    <x v="2"/>
    <n v="120000"/>
    <m/>
    <m/>
    <x v="7"/>
    <x v="0"/>
  </r>
  <r>
    <d v="2018-09-25T00:00:00"/>
    <s v="prestation septembre Enqueteur 4"/>
    <x v="1"/>
    <x v="2"/>
    <n v="120000"/>
    <m/>
    <m/>
    <x v="7"/>
    <x v="0"/>
  </r>
  <r>
    <d v="2018-09-25T00:00:00"/>
    <s v="prestation septembre Enqueteur 9( en rettranchant son avance sur salire de 25 000 et la moitie du prêt accorde 75 000)"/>
    <x v="1"/>
    <x v="2"/>
    <n v="25000"/>
    <m/>
    <m/>
    <x v="7"/>
    <x v="0"/>
  </r>
  <r>
    <d v="2018-09-25T00:00:00"/>
    <s v="prestation septembre Comptable khady "/>
    <x v="1"/>
    <x v="1"/>
    <n v="369325"/>
    <m/>
    <m/>
    <x v="7"/>
    <x v="0"/>
  </r>
  <r>
    <d v="2018-09-25T00:00:00"/>
    <s v="salaire +bonus proposé juriste maktar"/>
    <x v="1"/>
    <x v="0"/>
    <n v="220000"/>
    <m/>
    <m/>
    <x v="7"/>
    <x v="0"/>
  </r>
  <r>
    <d v="2018-09-25T00:00:00"/>
    <s v="salaire +bonus proposé juriste bassirou "/>
    <x v="1"/>
    <x v="0"/>
    <n v="220000"/>
    <m/>
    <m/>
    <x v="7"/>
    <x v="0"/>
  </r>
  <r>
    <d v="2018-09-25T00:00:00"/>
    <s v="salaire +bonus proposé juriste sekou "/>
    <x v="1"/>
    <x v="0"/>
    <n v="220000"/>
    <m/>
    <m/>
    <x v="7"/>
    <x v="0"/>
  </r>
  <r>
    <d v="2018-09-25T00:00:00"/>
    <s v="saisie compte wara par amadou alain gaye pour un contentieux ( ancien employe wara ) "/>
    <x v="1"/>
    <x v="3"/>
    <n v="3011381"/>
    <m/>
    <m/>
    <x v="7"/>
    <x v="0"/>
  </r>
  <r>
    <d v="2018-09-25T00:00:00"/>
    <s v="Frais d ouverture de compte bloqué pour le montant saisie par amadou alain gaye "/>
    <x v="4"/>
    <x v="1"/>
    <n v="70200"/>
    <m/>
    <m/>
    <x v="7"/>
    <x v="0"/>
  </r>
  <r>
    <d v="2018-09-25T00:00:00"/>
    <s v="Transport semaine du 24/09  au 28/09 jursite "/>
    <x v="0"/>
    <x v="0"/>
    <n v="10000"/>
    <m/>
    <m/>
    <x v="0"/>
    <x v="0"/>
  </r>
  <r>
    <d v="2018-09-25T00:00:00"/>
    <s v="Transport semaine du 24/09  au 28/09 jursite "/>
    <x v="0"/>
    <x v="0"/>
    <n v="10000"/>
    <m/>
    <m/>
    <x v="3"/>
    <x v="0"/>
  </r>
  <r>
    <d v="2018-09-25T00:00:00"/>
    <s v="Transport semaine du 24/09  au 28/09 jursite "/>
    <x v="0"/>
    <x v="0"/>
    <n v="10000"/>
    <m/>
    <m/>
    <x v="1"/>
    <x v="0"/>
  </r>
  <r>
    <d v="2018-09-25T00:00:00"/>
    <s v="Transport semaine du 24/09  au 28/09 comptable "/>
    <x v="0"/>
    <x v="1"/>
    <n v="10000"/>
    <m/>
    <m/>
    <x v="2"/>
    <x v="0"/>
  </r>
  <r>
    <d v="2018-09-25T00:00:00"/>
    <s v="Reglement seddo premiere quinzaine septembre "/>
    <x v="6"/>
    <x v="1"/>
    <n v="92000"/>
    <m/>
    <m/>
    <x v="2"/>
    <x v="0"/>
  </r>
  <r>
    <d v="2018-09-25T00:00:00"/>
    <s v="Transport bureau alentour ucad defc dpn bureau"/>
    <x v="0"/>
    <x v="0"/>
    <n v="5500"/>
    <m/>
    <m/>
    <x v="3"/>
    <x v="0"/>
  </r>
  <r>
    <d v="2018-09-25T00:00:00"/>
    <s v="Impression +reliure documents administratifs "/>
    <x v="5"/>
    <x v="1"/>
    <n v="9350"/>
    <m/>
    <m/>
    <x v="3"/>
    <x v="0"/>
  </r>
  <r>
    <d v="2018-09-25T00:00:00"/>
    <s v="Transport ville aller retour "/>
    <x v="0"/>
    <x v="0"/>
    <n v="4000"/>
    <m/>
    <m/>
    <x v="0"/>
    <x v="0"/>
  </r>
  <r>
    <d v="2018-09-25T00:00:00"/>
    <s v="Transport bureau deef bureau "/>
    <x v="0"/>
    <x v="3"/>
    <n v="5000"/>
    <m/>
    <m/>
    <x v="5"/>
    <x v="0"/>
  </r>
  <r>
    <d v="2018-09-25T00:00:00"/>
    <s v="Achat medicaments ( alcool+coton codex+thermom  ) pour le bureau "/>
    <x v="5"/>
    <x v="1"/>
    <n v="5245"/>
    <m/>
    <m/>
    <x v="6"/>
    <x v="0"/>
  </r>
  <r>
    <d v="2018-09-25T00:00:00"/>
    <s v="Transport bureau mairie aller retour "/>
    <x v="0"/>
    <x v="3"/>
    <n v="4000"/>
    <m/>
    <m/>
    <x v="5"/>
    <x v="0"/>
  </r>
  <r>
    <d v="2018-09-25T00:00:00"/>
    <s v="Transport bureau dee f-ministere bureau "/>
    <x v="0"/>
    <x v="3"/>
    <n v="5000"/>
    <m/>
    <m/>
    <x v="5"/>
    <x v="0"/>
  </r>
  <r>
    <d v="2018-09-26T00:00:00"/>
    <s v="Transport ville aller retour "/>
    <x v="0"/>
    <x v="0"/>
    <n v="4000"/>
    <m/>
    <m/>
    <x v="0"/>
    <x v="0"/>
  </r>
  <r>
    <d v="2018-09-26T00:00:00"/>
    <s v="Reparation ordinateur et installation "/>
    <x v="3"/>
    <x v="1"/>
    <n v="70000"/>
    <m/>
    <m/>
    <x v="0"/>
    <x v="0"/>
  </r>
  <r>
    <d v="2018-09-26T00:00:00"/>
    <s v="Transport investigation du 27/09/2018 (  maison almadie -ngor-yoff-hlm-grand yoff-hlm-maison "/>
    <x v="0"/>
    <x v="2"/>
    <n v="10000"/>
    <m/>
    <m/>
    <x v="6"/>
    <x v="0"/>
  </r>
  <r>
    <d v="2018-09-26T00:00:00"/>
    <s v="Transport investigation du 28/09/2018( maison-rufisque-diamaguene-thiaroye-pikine-guediaway-marché sam-parcelles-casotr-maison)"/>
    <x v="0"/>
    <x v="2"/>
    <n v="14500"/>
    <m/>
    <m/>
    <x v="6"/>
    <x v="0"/>
  </r>
  <r>
    <d v="2018-09-26T00:00:00"/>
    <s v="Trust building ( Achat de chaussure     )"/>
    <x v="8"/>
    <x v="2"/>
    <n v="20000"/>
    <m/>
    <m/>
    <x v="6"/>
    <x v="0"/>
  </r>
  <r>
    <d v="2018-09-26T00:00:00"/>
    <s v="Transport investigation du 27/09/2018 ( maison -rufisque -diamaguene-thiaroye kao-thiaroye sur mer -thiaroye gare-castor -maison)"/>
    <x v="0"/>
    <x v="2"/>
    <n v="12500"/>
    <m/>
    <m/>
    <x v="10"/>
    <x v="0"/>
  </r>
  <r>
    <d v="2018-09-26T00:00:00"/>
    <s v="Transport investigaion du 28/09/2018 ( maison -guediaway -marché boubes -marché sam-marché gadaye- marché mame diarra-parcelle-grand yoff -maison) "/>
    <x v="0"/>
    <x v="2"/>
    <n v="12500"/>
    <m/>
    <m/>
    <x v="10"/>
    <x v="0"/>
  </r>
  <r>
    <d v="2018-09-27T00:00:00"/>
    <s v="Transport -senelec -orange  ville aller retour "/>
    <x v="0"/>
    <x v="1"/>
    <n v="5500"/>
    <m/>
    <m/>
    <x v="2"/>
    <x v="0"/>
  </r>
  <r>
    <d v="2018-09-27T00:00:00"/>
    <s v="Transport senelec vincent aller retour "/>
    <x v="0"/>
    <x v="1"/>
    <n v="4000"/>
    <m/>
    <m/>
    <x v="2"/>
    <x v="0"/>
  </r>
  <r>
    <d v="2018-09-27T00:00:00"/>
    <s v="Transport bureau banque octris bureau "/>
    <x v="0"/>
    <x v="3"/>
    <n v="9000"/>
    <m/>
    <m/>
    <x v="5"/>
    <x v="0"/>
  </r>
  <r>
    <d v="2018-09-27T00:00:00"/>
    <s v="Regelement facture internet bureau du mois d aout "/>
    <x v="9"/>
    <x v="1"/>
    <n v="64300"/>
    <m/>
    <m/>
    <x v="7"/>
    <x v="0"/>
  </r>
  <r>
    <d v="2018-09-27T00:00:00"/>
    <s v="Regelement facture internet bureau charlotte  du mois d aout "/>
    <x v="9"/>
    <x v="1"/>
    <n v="28000"/>
    <m/>
    <m/>
    <x v="7"/>
    <x v="0"/>
  </r>
  <r>
    <d v="2018-09-28T00:00:00"/>
    <s v="Agios du 31/08/2018 au 30/09/2018"/>
    <x v="4"/>
    <x v="1"/>
    <n v="25594"/>
    <m/>
    <m/>
    <x v="7"/>
    <x v="0"/>
  </r>
  <r>
    <d v="2018-09-28T00:00:00"/>
    <s v="Transport pour achat tampon "/>
    <x v="0"/>
    <x v="0"/>
    <n v="1500"/>
    <m/>
    <m/>
    <x v="1"/>
    <x v="0"/>
  </r>
  <r>
    <d v="2018-09-28T00:00:00"/>
    <s v="Confection tampon bureau "/>
    <x v="5"/>
    <x v="1"/>
    <n v="15000"/>
    <m/>
    <m/>
    <x v="1"/>
    <x v="0"/>
  </r>
  <r>
    <d v="2018-09-28T00:00:00"/>
    <s v="Transport banque aller retour "/>
    <x v="0"/>
    <x v="1"/>
    <n v="2000"/>
    <m/>
    <m/>
    <x v="2"/>
    <x v="0"/>
  </r>
  <r>
    <d v="2018-09-28T00:00:00"/>
    <s v="Transport bureau tribunal rufisque "/>
    <x v="0"/>
    <x v="3"/>
    <n v="8000"/>
    <m/>
    <m/>
    <x v="5"/>
    <x v="0"/>
  </r>
  <r>
    <d v="2018-09-28T00:00:00"/>
    <s v="Agios du 31/08/2018 au 30/09/2018"/>
    <x v="4"/>
    <x v="1"/>
    <n v="15795"/>
    <m/>
    <m/>
    <x v="8"/>
    <x v="0"/>
  </r>
  <r>
    <d v="2018-09-28T00:00:00"/>
    <s v="Transport bureau banque prefecture bureau "/>
    <x v="0"/>
    <x v="3"/>
    <n v="6000"/>
    <m/>
    <m/>
    <x v="5"/>
    <x v="0"/>
  </r>
  <r>
    <d v="2018-09-29T00:00:00"/>
    <s v="Transport bureau police etrangere bureau "/>
    <x v="0"/>
    <x v="3"/>
    <n v="4000"/>
    <m/>
    <m/>
    <x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L11" firstHeaderRow="1" firstDataRow="2" firstDataCol="1"/>
  <pivotFields count="9">
    <pivotField showAll="0"/>
    <pivotField showAll="0"/>
    <pivotField axis="axisCol" showAll="0">
      <items count="38">
        <item m="1" x="24"/>
        <item m="1" x="30"/>
        <item m="1" x="13"/>
        <item m="1" x="32"/>
        <item m="1" x="26"/>
        <item x="5"/>
        <item m="1" x="33"/>
        <item m="1" x="16"/>
        <item x="1"/>
        <item m="1" x="25"/>
        <item m="1" x="21"/>
        <item m="1" x="11"/>
        <item m="1" x="17"/>
        <item m="1" x="14"/>
        <item x="0"/>
        <item m="1" x="36"/>
        <item m="1" x="18"/>
        <item m="1" x="15"/>
        <item m="1" x="29"/>
        <item x="4"/>
        <item m="1" x="31"/>
        <item m="1" x="19"/>
        <item m="1" x="34"/>
        <item x="6"/>
        <item m="1" x="20"/>
        <item m="1" x="28"/>
        <item m="1" x="22"/>
        <item x="8"/>
        <item m="1" x="23"/>
        <item m="1" x="10"/>
        <item m="1" x="27"/>
        <item m="1" x="35"/>
        <item x="3"/>
        <item m="1" x="12"/>
        <item x="9"/>
        <item x="7"/>
        <item x="2"/>
        <item t="default"/>
      </items>
    </pivotField>
    <pivotField axis="axisRow" showAll="0">
      <items count="13">
        <item m="1" x="11"/>
        <item m="1" x="8"/>
        <item x="2"/>
        <item x="0"/>
        <item x="3"/>
        <item x="1"/>
        <item m="1" x="9"/>
        <item x="4"/>
        <item m="1" x="10"/>
        <item m="1" x="7"/>
        <item m="1" x="6"/>
        <item m="1" x="5"/>
        <item t="default"/>
      </items>
    </pivotField>
    <pivotField dataField="1" numFmtId="165" showAll="0"/>
    <pivotField numFmtId="43" showAll="0"/>
    <pivotField numFmtId="43" showAll="0"/>
    <pivotField showAll="0"/>
    <pivotField axis="axisRow" showAll="0">
      <items count="5">
        <item m="1" x="3"/>
        <item m="1" x="2"/>
        <item m="1" x="1"/>
        <item x="0"/>
        <item t="default"/>
      </items>
    </pivotField>
  </pivotFields>
  <rowFields count="2">
    <field x="8"/>
    <field x="3"/>
  </rowFields>
  <rowItems count="7">
    <i>
      <x v="3"/>
    </i>
    <i r="1">
      <x v="2"/>
    </i>
    <i r="1">
      <x v="3"/>
    </i>
    <i r="1">
      <x v="4"/>
    </i>
    <i r="1">
      <x v="5"/>
    </i>
    <i r="1">
      <x v="7"/>
    </i>
    <i t="grand">
      <x/>
    </i>
  </rowItems>
  <colFields count="1">
    <field x="2"/>
  </colFields>
  <colItems count="11">
    <i>
      <x v="5"/>
    </i>
    <i>
      <x v="8"/>
    </i>
    <i>
      <x v="14"/>
    </i>
    <i>
      <x v="19"/>
    </i>
    <i>
      <x v="23"/>
    </i>
    <i>
      <x v="27"/>
    </i>
    <i>
      <x v="32"/>
    </i>
    <i>
      <x v="34"/>
    </i>
    <i>
      <x v="35"/>
    </i>
    <i>
      <x v="36"/>
    </i>
    <i t="grand">
      <x/>
    </i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9">
    <pivotField showAll="0"/>
    <pivotField showAll="0"/>
    <pivotField showAll="0"/>
    <pivotField showAll="0"/>
    <pivotField dataField="1" numFmtId="165" showAll="0"/>
    <pivotField numFmtId="43" showAll="0"/>
    <pivotField numFmtId="43" showAll="0"/>
    <pivotField axis="axisRow" showAll="0">
      <items count="32">
        <item m="1" x="23"/>
        <item m="1" x="27"/>
        <item m="1" x="15"/>
        <item m="1" x="25"/>
        <item x="9"/>
        <item x="10"/>
        <item x="6"/>
        <item x="11"/>
        <item m="1" x="17"/>
        <item m="1" x="19"/>
        <item m="1" x="28"/>
        <item m="1" x="26"/>
        <item m="1" x="22"/>
        <item m="1" x="13"/>
        <item m="1" x="29"/>
        <item m="1" x="21"/>
        <item m="1" x="20"/>
        <item x="3"/>
        <item x="4"/>
        <item x="2"/>
        <item m="1" x="24"/>
        <item m="1" x="14"/>
        <item x="8"/>
        <item x="5"/>
        <item x="1"/>
        <item x="7"/>
        <item m="1" x="16"/>
        <item m="1" x="18"/>
        <item x="12"/>
        <item m="1" x="30"/>
        <item x="0"/>
        <item t="default"/>
      </items>
    </pivotField>
    <pivotField showAll="0"/>
  </pivotFields>
  <rowFields count="1">
    <field x="7"/>
  </rowFields>
  <rowItems count="14">
    <i>
      <x v="4"/>
    </i>
    <i>
      <x v="5"/>
    </i>
    <i>
      <x v="6"/>
    </i>
    <i>
      <x v="7"/>
    </i>
    <i>
      <x v="17"/>
    </i>
    <i>
      <x v="18"/>
    </i>
    <i>
      <x v="19"/>
    </i>
    <i>
      <x v="22"/>
    </i>
    <i>
      <x v="23"/>
    </i>
    <i>
      <x v="24"/>
    </i>
    <i>
      <x v="25"/>
    </i>
    <i>
      <x v="28"/>
    </i>
    <i>
      <x v="30"/>
    </i>
    <i t="grand">
      <x/>
    </i>
  </rowItems>
  <colItems count="1">
    <i/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"/>
  <sheetViews>
    <sheetView workbookViewId="0">
      <selection activeCell="F6" sqref="F6"/>
    </sheetView>
  </sheetViews>
  <sheetFormatPr baseColWidth="10" defaultRowHeight="15" x14ac:dyDescent="0.25"/>
  <cols>
    <col min="1" max="1" width="26.85546875" customWidth="1"/>
    <col min="2" max="2" width="23.85546875" bestFit="1" customWidth="1"/>
    <col min="3" max="3" width="10" bestFit="1" customWidth="1"/>
    <col min="4" max="4" width="9.42578125" bestFit="1" customWidth="1"/>
    <col min="5" max="5" width="9.85546875" customWidth="1"/>
    <col min="6" max="6" width="10.5703125" bestFit="1" customWidth="1"/>
    <col min="7" max="7" width="13.5703125" bestFit="1" customWidth="1"/>
    <col min="8" max="9" width="8.28515625" bestFit="1" customWidth="1"/>
    <col min="10" max="10" width="14.28515625" bestFit="1" customWidth="1"/>
    <col min="11" max="11" width="7" customWidth="1"/>
    <col min="12" max="15" width="12.5703125" bestFit="1" customWidth="1"/>
    <col min="16" max="16" width="12.28515625" customWidth="1"/>
    <col min="17" max="17" width="9.85546875" customWidth="1"/>
    <col min="18" max="18" width="12.5703125" customWidth="1"/>
    <col min="19" max="19" width="16.140625" bestFit="1" customWidth="1"/>
    <col min="20" max="20" width="12.28515625" bestFit="1" customWidth="1"/>
    <col min="21" max="21" width="12.5703125" bestFit="1" customWidth="1"/>
  </cols>
  <sheetData>
    <row r="3" spans="1:12" x14ac:dyDescent="0.25">
      <c r="A3" s="2" t="s">
        <v>106</v>
      </c>
      <c r="B3" s="2" t="s">
        <v>107</v>
      </c>
    </row>
    <row r="4" spans="1:12" x14ac:dyDescent="0.25">
      <c r="A4" s="2" t="s">
        <v>6</v>
      </c>
      <c r="B4" s="136" t="s">
        <v>108</v>
      </c>
      <c r="C4" s="136" t="s">
        <v>110</v>
      </c>
      <c r="D4" s="136" t="s">
        <v>176</v>
      </c>
      <c r="E4" s="136" t="s">
        <v>109</v>
      </c>
      <c r="F4" s="136" t="s">
        <v>171</v>
      </c>
      <c r="G4" s="136" t="s">
        <v>792</v>
      </c>
      <c r="H4" s="136" t="s">
        <v>331</v>
      </c>
      <c r="I4" s="136" t="s">
        <v>401</v>
      </c>
      <c r="J4" s="136" t="s">
        <v>524</v>
      </c>
      <c r="K4" s="136" t="s">
        <v>801</v>
      </c>
      <c r="L4" s="136" t="s">
        <v>7</v>
      </c>
    </row>
    <row r="5" spans="1:12" x14ac:dyDescent="0.25">
      <c r="A5" s="1" t="s">
        <v>1941</v>
      </c>
      <c r="B5" s="3">
        <v>818351</v>
      </c>
      <c r="C5" s="3">
        <v>7451139</v>
      </c>
      <c r="D5" s="3">
        <v>883200</v>
      </c>
      <c r="E5" s="3">
        <v>241803</v>
      </c>
      <c r="F5" s="3">
        <v>236000</v>
      </c>
      <c r="G5" s="3">
        <v>30000</v>
      </c>
      <c r="H5" s="3">
        <v>344311</v>
      </c>
      <c r="I5" s="3">
        <v>92300</v>
      </c>
      <c r="J5" s="3">
        <v>94209</v>
      </c>
      <c r="K5" s="3">
        <v>610735</v>
      </c>
      <c r="L5" s="3">
        <v>10802048</v>
      </c>
    </row>
    <row r="6" spans="1:12" x14ac:dyDescent="0.25">
      <c r="A6" s="196" t="s">
        <v>34</v>
      </c>
      <c r="B6" s="3"/>
      <c r="C6" s="3">
        <v>385000</v>
      </c>
      <c r="D6" s="3">
        <v>464000</v>
      </c>
      <c r="E6" s="3"/>
      <c r="F6" s="3"/>
      <c r="G6" s="3">
        <v>30000</v>
      </c>
      <c r="H6" s="3"/>
      <c r="I6" s="3"/>
      <c r="J6" s="3"/>
      <c r="K6" s="3"/>
      <c r="L6" s="3">
        <v>879000</v>
      </c>
    </row>
    <row r="7" spans="1:12" x14ac:dyDescent="0.25">
      <c r="A7" s="196" t="s">
        <v>102</v>
      </c>
      <c r="B7" s="3"/>
      <c r="C7" s="3">
        <v>660000</v>
      </c>
      <c r="D7" s="3">
        <v>166200</v>
      </c>
      <c r="E7" s="3"/>
      <c r="F7" s="3"/>
      <c r="G7" s="3"/>
      <c r="H7" s="3"/>
      <c r="I7" s="3"/>
      <c r="J7" s="3"/>
      <c r="K7" s="3"/>
      <c r="L7" s="3">
        <v>826200</v>
      </c>
    </row>
    <row r="8" spans="1:12" x14ac:dyDescent="0.25">
      <c r="A8" s="196" t="s">
        <v>25</v>
      </c>
      <c r="B8" s="3"/>
      <c r="C8" s="3">
        <v>5311381</v>
      </c>
      <c r="D8" s="3">
        <v>165500</v>
      </c>
      <c r="E8" s="3"/>
      <c r="F8" s="3"/>
      <c r="G8" s="3"/>
      <c r="H8" s="3"/>
      <c r="I8" s="3"/>
      <c r="J8" s="3"/>
      <c r="K8" s="3">
        <v>610735</v>
      </c>
      <c r="L8" s="3">
        <v>6087616</v>
      </c>
    </row>
    <row r="9" spans="1:12" x14ac:dyDescent="0.25">
      <c r="A9" s="196" t="s">
        <v>3</v>
      </c>
      <c r="B9" s="3">
        <v>818351</v>
      </c>
      <c r="C9" s="3">
        <v>1077798</v>
      </c>
      <c r="D9" s="3">
        <v>87500</v>
      </c>
      <c r="E9" s="3">
        <v>241803</v>
      </c>
      <c r="F9" s="3">
        <v>236000</v>
      </c>
      <c r="G9" s="3"/>
      <c r="H9" s="3">
        <v>344311</v>
      </c>
      <c r="I9" s="3">
        <v>92300</v>
      </c>
      <c r="J9" s="3">
        <v>94209</v>
      </c>
      <c r="K9" s="3"/>
      <c r="L9" s="3">
        <v>2992272</v>
      </c>
    </row>
    <row r="10" spans="1:12" x14ac:dyDescent="0.25">
      <c r="A10" s="196" t="s">
        <v>167</v>
      </c>
      <c r="B10" s="3"/>
      <c r="C10" s="3">
        <v>16960</v>
      </c>
      <c r="D10" s="3"/>
      <c r="E10" s="3"/>
      <c r="F10" s="3"/>
      <c r="G10" s="3"/>
      <c r="H10" s="3"/>
      <c r="I10" s="3"/>
      <c r="J10" s="3"/>
      <c r="K10" s="3"/>
      <c r="L10" s="3">
        <v>16960</v>
      </c>
    </row>
    <row r="11" spans="1:12" x14ac:dyDescent="0.25">
      <c r="A11" s="1" t="s">
        <v>7</v>
      </c>
      <c r="B11" s="3">
        <v>818351</v>
      </c>
      <c r="C11" s="3">
        <v>7451139</v>
      </c>
      <c r="D11" s="3">
        <v>883200</v>
      </c>
      <c r="E11" s="3">
        <v>241803</v>
      </c>
      <c r="F11" s="3">
        <v>236000</v>
      </c>
      <c r="G11" s="3">
        <v>30000</v>
      </c>
      <c r="H11" s="3">
        <v>344311</v>
      </c>
      <c r="I11" s="3">
        <v>92300</v>
      </c>
      <c r="J11" s="3">
        <v>94209</v>
      </c>
      <c r="K11" s="3">
        <v>610735</v>
      </c>
      <c r="L11" s="3">
        <v>10802048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B11" sqref="B11"/>
    </sheetView>
  </sheetViews>
  <sheetFormatPr baseColWidth="10" defaultRowHeight="15" x14ac:dyDescent="0.25"/>
  <cols>
    <col min="1" max="1" width="21" bestFit="1" customWidth="1"/>
    <col min="2" max="2" width="26.85546875" bestFit="1" customWidth="1"/>
  </cols>
  <sheetData>
    <row r="3" spans="1:2" x14ac:dyDescent="0.25">
      <c r="A3" s="2" t="s">
        <v>6</v>
      </c>
      <c r="B3" t="s">
        <v>106</v>
      </c>
    </row>
    <row r="4" spans="1:2" x14ac:dyDescent="0.25">
      <c r="A4" s="1" t="s">
        <v>39</v>
      </c>
      <c r="B4" s="3">
        <v>73500</v>
      </c>
    </row>
    <row r="5" spans="1:2" x14ac:dyDescent="0.25">
      <c r="A5" s="1" t="s">
        <v>33</v>
      </c>
      <c r="B5" s="3">
        <v>114500</v>
      </c>
    </row>
    <row r="6" spans="1:2" x14ac:dyDescent="0.25">
      <c r="A6" s="1" t="s">
        <v>40</v>
      </c>
      <c r="B6" s="3">
        <v>186205</v>
      </c>
    </row>
    <row r="7" spans="1:2" x14ac:dyDescent="0.25">
      <c r="A7" s="1" t="s">
        <v>41</v>
      </c>
      <c r="B7" s="3">
        <v>136000</v>
      </c>
    </row>
    <row r="8" spans="1:2" x14ac:dyDescent="0.25">
      <c r="A8" s="1" t="s">
        <v>507</v>
      </c>
      <c r="B8" s="3">
        <v>105499</v>
      </c>
    </row>
    <row r="9" spans="1:2" x14ac:dyDescent="0.25">
      <c r="A9" s="1" t="s">
        <v>152</v>
      </c>
      <c r="B9" s="3">
        <v>10000</v>
      </c>
    </row>
    <row r="10" spans="1:2" x14ac:dyDescent="0.25">
      <c r="A10" s="1" t="s">
        <v>503</v>
      </c>
      <c r="B10" s="3">
        <v>771227</v>
      </c>
    </row>
    <row r="11" spans="1:2" x14ac:dyDescent="0.25">
      <c r="A11" s="1" t="s">
        <v>479</v>
      </c>
      <c r="B11" s="3">
        <v>18720</v>
      </c>
    </row>
    <row r="12" spans="1:2" x14ac:dyDescent="0.25">
      <c r="A12" s="1" t="s">
        <v>506</v>
      </c>
      <c r="B12" s="3">
        <v>168581</v>
      </c>
    </row>
    <row r="13" spans="1:2" x14ac:dyDescent="0.25">
      <c r="A13" s="1" t="s">
        <v>517</v>
      </c>
      <c r="B13" s="3">
        <v>121200</v>
      </c>
    </row>
    <row r="14" spans="1:2" x14ac:dyDescent="0.25">
      <c r="A14" s="1" t="s">
        <v>522</v>
      </c>
      <c r="B14" s="3">
        <v>8882616</v>
      </c>
    </row>
    <row r="15" spans="1:2" x14ac:dyDescent="0.25">
      <c r="A15" s="1" t="s">
        <v>2152</v>
      </c>
      <c r="B15" s="3">
        <v>50000</v>
      </c>
    </row>
    <row r="16" spans="1:2" x14ac:dyDescent="0.25">
      <c r="A16" s="1" t="s">
        <v>1186</v>
      </c>
      <c r="B16" s="3">
        <v>164000</v>
      </c>
    </row>
    <row r="17" spans="1:2" x14ac:dyDescent="0.25">
      <c r="A17" s="1" t="s">
        <v>7</v>
      </c>
      <c r="B17" s="3">
        <v>10802048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J30" sqref="J30"/>
    </sheetView>
  </sheetViews>
  <sheetFormatPr baseColWidth="10" defaultRowHeight="15" x14ac:dyDescent="0.25"/>
  <cols>
    <col min="1" max="1" width="21.140625" customWidth="1"/>
    <col min="2" max="2" width="18.42578125" customWidth="1"/>
    <col min="3" max="3" width="15" customWidth="1"/>
    <col min="4" max="4" width="15.5703125" customWidth="1"/>
    <col min="5" max="5" width="17.85546875" customWidth="1"/>
    <col min="6" max="6" width="17.5703125" customWidth="1"/>
    <col min="7" max="7" width="15.7109375" customWidth="1"/>
    <col min="8" max="8" width="14.42578125" customWidth="1"/>
    <col min="9" max="9" width="13" customWidth="1"/>
    <col min="10" max="10" width="17.85546875" customWidth="1"/>
    <col min="11" max="11" width="14.28515625" customWidth="1"/>
    <col min="12" max="12" width="14.28515625" bestFit="1" customWidth="1"/>
  </cols>
  <sheetData>
    <row r="1" spans="1:12" x14ac:dyDescent="0.25">
      <c r="A1" s="5" t="s">
        <v>13</v>
      </c>
      <c r="B1" s="5" t="s">
        <v>8</v>
      </c>
      <c r="C1" s="6" t="s">
        <v>2185</v>
      </c>
      <c r="D1" s="6" t="s">
        <v>14</v>
      </c>
      <c r="E1" s="6" t="s">
        <v>15</v>
      </c>
      <c r="F1" s="58" t="s">
        <v>29</v>
      </c>
      <c r="G1" s="6" t="s">
        <v>37</v>
      </c>
      <c r="H1" s="6" t="s">
        <v>36</v>
      </c>
      <c r="I1" s="5">
        <v>43373</v>
      </c>
      <c r="J1" s="6" t="s">
        <v>9</v>
      </c>
    </row>
    <row r="2" spans="1:12" x14ac:dyDescent="0.25">
      <c r="A2" s="8" t="s">
        <v>24</v>
      </c>
      <c r="B2" s="9" t="s">
        <v>25</v>
      </c>
      <c r="C2" s="349">
        <v>1121127</v>
      </c>
      <c r="D2" s="55">
        <v>50000</v>
      </c>
      <c r="E2" s="55">
        <f>+GETPIVOTDATA("depenses en CFA ",'TCD Ind SEPT-18'!$A$3,"nom","charlotte ")</f>
        <v>50000</v>
      </c>
      <c r="F2" s="11"/>
      <c r="G2" s="10"/>
      <c r="H2" s="11">
        <v>0</v>
      </c>
      <c r="I2" s="10" t="s">
        <v>4</v>
      </c>
      <c r="J2" s="11">
        <f>C2+D2-E2-H2</f>
        <v>1121127</v>
      </c>
    </row>
    <row r="3" spans="1:12" x14ac:dyDescent="0.25">
      <c r="A3" s="8" t="s">
        <v>23</v>
      </c>
      <c r="B3" s="9" t="s">
        <v>25</v>
      </c>
      <c r="C3" s="349"/>
      <c r="D3" s="55">
        <v>168581</v>
      </c>
      <c r="E3" s="55">
        <f>+GETPIVOTDATA("depenses en CFA ",'TCD Ind SEPT-18'!$A$3,"nom","cecile ")</f>
        <v>168581</v>
      </c>
      <c r="F3" s="11"/>
      <c r="G3" s="10"/>
      <c r="H3" s="11">
        <v>0</v>
      </c>
      <c r="I3" s="10"/>
      <c r="J3" s="11">
        <f t="shared" ref="J3:J9" si="0">C3+D3-E3-H3</f>
        <v>0</v>
      </c>
    </row>
    <row r="4" spans="1:12" x14ac:dyDescent="0.25">
      <c r="A4" s="8" t="s">
        <v>33</v>
      </c>
      <c r="B4" s="9" t="s">
        <v>34</v>
      </c>
      <c r="C4" s="52"/>
      <c r="D4" s="59">
        <v>114500</v>
      </c>
      <c r="E4" s="59">
        <f>+GETPIVOTDATA("depenses en CFA ",'TCD Ind SEPT-18'!$A$3,"nom","E4")</f>
        <v>114500</v>
      </c>
      <c r="F4" s="11"/>
      <c r="G4" s="10"/>
      <c r="H4" s="11"/>
      <c r="I4" s="10"/>
      <c r="J4" s="11"/>
    </row>
    <row r="5" spans="1:12" x14ac:dyDescent="0.25">
      <c r="A5" s="8" t="s">
        <v>31</v>
      </c>
      <c r="B5" s="9" t="s">
        <v>35</v>
      </c>
      <c r="C5" s="52"/>
      <c r="D5" s="59">
        <v>164000</v>
      </c>
      <c r="E5" s="59">
        <f>+GETPIVOTDATA("depenses en CFA ",'TCD Ind SEPT-18'!$A$3,"nom","Bassirou ")</f>
        <v>164000</v>
      </c>
      <c r="F5" s="11"/>
      <c r="G5" s="10"/>
      <c r="H5" s="11"/>
      <c r="I5" s="10"/>
      <c r="J5" s="11">
        <f t="shared" si="0"/>
        <v>0</v>
      </c>
    </row>
    <row r="6" spans="1:12" x14ac:dyDescent="0.25">
      <c r="A6" s="8" t="s">
        <v>32</v>
      </c>
      <c r="B6" s="9" t="s">
        <v>35</v>
      </c>
      <c r="C6" s="52"/>
      <c r="D6" s="59">
        <v>105499</v>
      </c>
      <c r="E6" s="59">
        <f>+GETPIVOTDATA("depenses en CFA ",'TCD Ind SEPT-18'!$A$3,"nom","Maktar ")</f>
        <v>105499</v>
      </c>
      <c r="F6" s="11"/>
      <c r="G6" s="10"/>
      <c r="H6" s="11"/>
      <c r="I6" s="10"/>
      <c r="J6" s="11">
        <f t="shared" si="0"/>
        <v>0</v>
      </c>
    </row>
    <row r="7" spans="1:12" x14ac:dyDescent="0.25">
      <c r="A7" s="8" t="s">
        <v>42</v>
      </c>
      <c r="B7" s="9" t="s">
        <v>35</v>
      </c>
      <c r="C7" s="52"/>
      <c r="D7" s="59">
        <v>121200</v>
      </c>
      <c r="E7" s="59">
        <f>+GETPIVOTDATA("depenses en CFA ",'TCD Ind SEPT-18'!$A$3,"nom","Sekou")</f>
        <v>121200</v>
      </c>
      <c r="F7" s="11"/>
      <c r="G7" s="10"/>
      <c r="H7" s="11"/>
      <c r="I7" s="10"/>
      <c r="J7" s="11">
        <f>C7+D7-E7-H7</f>
        <v>0</v>
      </c>
    </row>
    <row r="8" spans="1:12" x14ac:dyDescent="0.25">
      <c r="A8" s="8" t="s">
        <v>40</v>
      </c>
      <c r="B8" s="9" t="s">
        <v>34</v>
      </c>
      <c r="C8" s="52"/>
      <c r="D8" s="59">
        <v>186205</v>
      </c>
      <c r="E8" s="59">
        <f>+GETPIVOTDATA("depenses en CFA ",'TCD Ind SEPT-18'!$A$3,"nom","E7")</f>
        <v>186205</v>
      </c>
      <c r="F8" s="11"/>
      <c r="G8" s="10"/>
      <c r="H8" s="11"/>
      <c r="I8" s="10"/>
      <c r="J8" s="11">
        <f t="shared" si="0"/>
        <v>0</v>
      </c>
    </row>
    <row r="9" spans="1:12" x14ac:dyDescent="0.25">
      <c r="A9" s="8" t="s">
        <v>41</v>
      </c>
      <c r="B9" s="9" t="s">
        <v>34</v>
      </c>
      <c r="C9" s="52">
        <v>170000</v>
      </c>
      <c r="D9" s="474">
        <v>136000</v>
      </c>
      <c r="E9" s="59">
        <f>+GETPIVOTDATA("depenses en CFA ",'TCD Ind SEPT-18'!$A$3,"nom","E9")</f>
        <v>136000</v>
      </c>
      <c r="F9" s="11"/>
      <c r="G9" s="10"/>
      <c r="H9" s="11">
        <v>95000</v>
      </c>
      <c r="I9" s="10"/>
      <c r="J9" s="11">
        <f t="shared" si="0"/>
        <v>75000</v>
      </c>
    </row>
    <row r="10" spans="1:12" x14ac:dyDescent="0.25">
      <c r="A10" s="8" t="s">
        <v>503</v>
      </c>
      <c r="B10" s="9" t="s">
        <v>3</v>
      </c>
      <c r="C10" s="52"/>
      <c r="D10" s="59">
        <v>771227</v>
      </c>
      <c r="E10" s="59">
        <f>+GETPIVOTDATA("depenses en CFA ",'TCD Ind SEPT-18'!$A$3,"nom","Khady ")</f>
        <v>771227</v>
      </c>
      <c r="F10" s="11"/>
      <c r="G10" s="10"/>
      <c r="H10" s="11"/>
      <c r="I10" s="10"/>
      <c r="J10" s="11">
        <f>D10-E10</f>
        <v>0</v>
      </c>
    </row>
    <row r="11" spans="1:12" s="136" customFormat="1" x14ac:dyDescent="0.25">
      <c r="A11" s="8" t="s">
        <v>152</v>
      </c>
      <c r="B11" s="9" t="s">
        <v>34</v>
      </c>
      <c r="C11" s="52"/>
      <c r="D11" s="59">
        <v>10000</v>
      </c>
      <c r="E11" s="59">
        <f>GETPIVOTDATA("depenses en CFA ",'TCD Ind SEPT-18'!$A$3,"nom","E11")</f>
        <v>10000</v>
      </c>
      <c r="F11" s="11"/>
      <c r="G11" s="10"/>
      <c r="H11" s="11"/>
      <c r="I11" s="10"/>
      <c r="J11" s="11"/>
    </row>
    <row r="12" spans="1:12" x14ac:dyDescent="0.25">
      <c r="A12" s="8" t="s">
        <v>39</v>
      </c>
      <c r="B12" s="9" t="s">
        <v>34</v>
      </c>
      <c r="C12" s="52"/>
      <c r="D12" s="59">
        <v>73500</v>
      </c>
      <c r="E12" s="59">
        <f>GETPIVOTDATA("depenses en CFA ",'TCD Ind SEPT-18'!$A$3,"nom","E10")</f>
        <v>73500</v>
      </c>
      <c r="F12" s="11"/>
      <c r="G12" s="10"/>
      <c r="H12" s="11"/>
      <c r="I12" s="10"/>
      <c r="J12" s="11">
        <f t="shared" ref="J12" si="1">C12+D12-E12+H12</f>
        <v>0</v>
      </c>
    </row>
    <row r="13" spans="1:12" x14ac:dyDescent="0.25">
      <c r="A13" s="12" t="s">
        <v>27</v>
      </c>
      <c r="B13" s="13"/>
      <c r="C13" s="53">
        <f>SUM(C2:C12)</f>
        <v>1291127</v>
      </c>
      <c r="D13" s="54">
        <f>SUM(D2:D12)</f>
        <v>1900712</v>
      </c>
      <c r="E13" s="54">
        <f>SUM(E2:E12)</f>
        <v>1900712</v>
      </c>
      <c r="F13" s="14"/>
      <c r="G13" s="14"/>
      <c r="H13" s="14">
        <f>SUM(H2:H12)</f>
        <v>95000</v>
      </c>
      <c r="I13" s="14">
        <f>SUM(I2:I3)</f>
        <v>0</v>
      </c>
      <c r="J13" s="11">
        <f>SUM(J2:J12)</f>
        <v>1196127</v>
      </c>
    </row>
    <row r="14" spans="1:12" x14ac:dyDescent="0.25">
      <c r="A14" s="30" t="s">
        <v>44</v>
      </c>
      <c r="B14" s="15">
        <v>0</v>
      </c>
      <c r="C14" s="39">
        <f>+'Journal SGBS 1'!E5</f>
        <v>4286014</v>
      </c>
      <c r="D14" s="15">
        <f>+'Journal SGBS 1'!E16</f>
        <v>8336555</v>
      </c>
      <c r="E14" s="39">
        <f>+GETPIVOTDATA("depenses en CFA ",'TCD Ind SEPT-18'!$A$3,"nom","SGBS1")</f>
        <v>8882616</v>
      </c>
      <c r="F14" s="40">
        <v>2160000</v>
      </c>
      <c r="G14" s="15"/>
      <c r="H14" s="15"/>
      <c r="I14" s="31">
        <v>0</v>
      </c>
      <c r="J14" s="41">
        <f>+C14+D14-E14-F14-G14+H14</f>
        <v>1579953</v>
      </c>
      <c r="L14" s="350"/>
    </row>
    <row r="15" spans="1:12" x14ac:dyDescent="0.25">
      <c r="A15" s="30" t="s">
        <v>45</v>
      </c>
      <c r="B15" s="15">
        <v>0</v>
      </c>
      <c r="C15" s="15">
        <f>+'Journal SGBS  2'!E5</f>
        <v>199471</v>
      </c>
      <c r="D15" s="15"/>
      <c r="E15" s="15">
        <f>+GETPIVOTDATA("depenses en CFA ",'TCD Ind SEPT-18'!$A$3,"nom","SGBS2")</f>
        <v>18720</v>
      </c>
      <c r="F15" s="17">
        <v>0</v>
      </c>
      <c r="G15" s="15"/>
      <c r="H15" s="15">
        <v>0</v>
      </c>
      <c r="I15" s="31">
        <v>0</v>
      </c>
      <c r="J15" s="16">
        <f>+C15+D15-E15+F15</f>
        <v>180751</v>
      </c>
    </row>
    <row r="16" spans="1:12" x14ac:dyDescent="0.25">
      <c r="A16" s="32"/>
      <c r="B16" s="33">
        <v>0</v>
      </c>
      <c r="C16" s="33"/>
      <c r="D16" s="33"/>
      <c r="E16" s="33"/>
      <c r="F16" s="34"/>
      <c r="G16" s="33"/>
      <c r="H16" s="33"/>
      <c r="I16" s="35">
        <v>0</v>
      </c>
      <c r="J16" s="16">
        <f>+C16+D16-E16+F16</f>
        <v>0</v>
      </c>
    </row>
    <row r="17" spans="1:10" ht="15.75" thickBot="1" x14ac:dyDescent="0.3">
      <c r="A17" s="18" t="s">
        <v>10</v>
      </c>
      <c r="B17" s="18"/>
      <c r="C17" s="19">
        <f>SUM(C14:C16)</f>
        <v>4485485</v>
      </c>
      <c r="D17" s="19">
        <f>SUM(D14:D16)</f>
        <v>8336555</v>
      </c>
      <c r="E17" s="19">
        <f>SUM(E14:E16)</f>
        <v>8901336</v>
      </c>
      <c r="F17" s="19">
        <f>SUM(F14:F16)</f>
        <v>2160000</v>
      </c>
      <c r="G17" s="19"/>
      <c r="H17" s="19">
        <f>SUM(H14:H16)</f>
        <v>0</v>
      </c>
      <c r="I17" s="19">
        <f>SUM(I14:I16)</f>
        <v>0</v>
      </c>
      <c r="J17" s="28">
        <f>SUM(J14:J16)</f>
        <v>1760704</v>
      </c>
    </row>
    <row r="18" spans="1:10" ht="15.75" thickBot="1" x14ac:dyDescent="0.3">
      <c r="A18" s="20" t="s">
        <v>28</v>
      </c>
      <c r="B18" s="21"/>
      <c r="C18" s="22">
        <f>+C13+C17</f>
        <v>5776612</v>
      </c>
      <c r="D18" s="22">
        <f>+D13+D17</f>
        <v>10237267</v>
      </c>
      <c r="E18" s="22">
        <f>GETPIVOTDATA("depenses en CFA ",'TCD Ind SEPT-18'!$A$3)</f>
        <v>10802048</v>
      </c>
      <c r="F18" s="22">
        <f>+F13+F17</f>
        <v>2160000</v>
      </c>
      <c r="G18" s="22">
        <f>+G13+G17</f>
        <v>0</v>
      </c>
      <c r="H18" s="22">
        <f>+H13+H14</f>
        <v>95000</v>
      </c>
      <c r="I18" s="22">
        <f>+I13+I17</f>
        <v>0</v>
      </c>
      <c r="J18" s="29">
        <f>+J13+J17</f>
        <v>2956831</v>
      </c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5">
      <c r="A20" s="4" t="s">
        <v>26</v>
      </c>
      <c r="B20" s="4"/>
      <c r="C20" s="4">
        <f>+'Journal caisse SEPT 18'!D6</f>
        <v>214605</v>
      </c>
      <c r="D20" s="42">
        <f>+F14</f>
        <v>2160000</v>
      </c>
      <c r="E20" s="4">
        <f>+'Journal caisse SEPT 18'!E55</f>
        <v>2070712</v>
      </c>
      <c r="F20" s="4"/>
      <c r="G20" s="42"/>
      <c r="H20" s="4"/>
      <c r="I20" s="42">
        <f>+C20+D20-E20</f>
        <v>303893</v>
      </c>
      <c r="J20" s="38"/>
    </row>
    <row r="21" spans="1:10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38"/>
    </row>
    <row r="22" spans="1:10" x14ac:dyDescent="0.25">
      <c r="A22" s="24" t="s">
        <v>504</v>
      </c>
      <c r="B22" s="25"/>
      <c r="C22" s="23"/>
      <c r="D22" s="24" t="s">
        <v>22</v>
      </c>
      <c r="E22" s="25"/>
      <c r="F22" s="23"/>
      <c r="G22" s="24" t="s">
        <v>46</v>
      </c>
      <c r="H22" s="25" t="s">
        <v>505</v>
      </c>
      <c r="I22" s="23"/>
      <c r="J22" s="38"/>
    </row>
    <row r="23" spans="1:10" x14ac:dyDescent="0.25">
      <c r="A23" s="26" t="s">
        <v>16</v>
      </c>
      <c r="B23" s="27">
        <f>+C20</f>
        <v>214605</v>
      </c>
      <c r="C23" s="23"/>
      <c r="D23" s="26" t="s">
        <v>19</v>
      </c>
      <c r="E23" s="27">
        <f>+D14</f>
        <v>8336555</v>
      </c>
      <c r="F23" s="23"/>
      <c r="G23" s="26" t="s">
        <v>16</v>
      </c>
      <c r="H23" s="27">
        <f>+I20</f>
        <v>303893</v>
      </c>
      <c r="I23" s="36"/>
      <c r="J23" s="38"/>
    </row>
    <row r="24" spans="1:10" x14ac:dyDescent="0.25">
      <c r="A24" s="26" t="s">
        <v>17</v>
      </c>
      <c r="B24" s="44">
        <f>+C17</f>
        <v>4485485</v>
      </c>
      <c r="C24" s="45"/>
      <c r="D24" s="43" t="s">
        <v>18</v>
      </c>
      <c r="E24" s="44">
        <f>+E18</f>
        <v>10802048</v>
      </c>
      <c r="F24" s="45" t="s">
        <v>38</v>
      </c>
      <c r="G24" s="43" t="s">
        <v>17</v>
      </c>
      <c r="H24" s="44">
        <f>+J17</f>
        <v>1760704</v>
      </c>
      <c r="I24" s="36"/>
      <c r="J24" s="38"/>
    </row>
    <row r="25" spans="1:10" x14ac:dyDescent="0.25">
      <c r="A25" s="26" t="s">
        <v>30</v>
      </c>
      <c r="B25" s="44">
        <f>+C13</f>
        <v>1291127</v>
      </c>
      <c r="C25" s="45"/>
      <c r="D25" s="43"/>
      <c r="E25" s="44"/>
      <c r="F25" s="45"/>
      <c r="G25" s="26" t="s">
        <v>30</v>
      </c>
      <c r="H25" s="44">
        <f>+J13</f>
        <v>1196127</v>
      </c>
      <c r="I25" s="36"/>
      <c r="J25" s="38"/>
    </row>
    <row r="26" spans="1:10" x14ac:dyDescent="0.25">
      <c r="A26" s="50" t="s">
        <v>11</v>
      </c>
      <c r="B26" s="47">
        <f>SUM(B23:B25)</f>
        <v>5991217</v>
      </c>
      <c r="C26" s="45"/>
      <c r="D26" s="46"/>
      <c r="E26" s="47">
        <f>+E23-E24-265000</f>
        <v>-2730493</v>
      </c>
      <c r="F26" s="45"/>
      <c r="G26" s="46" t="s">
        <v>11</v>
      </c>
      <c r="H26" s="47">
        <f>SUM(H23:H25)</f>
        <v>3260724</v>
      </c>
      <c r="I26" s="36"/>
      <c r="J26" s="38"/>
    </row>
    <row r="27" spans="1:10" x14ac:dyDescent="0.25">
      <c r="A27" s="51"/>
      <c r="B27" s="51"/>
      <c r="C27" s="45"/>
      <c r="D27" s="51"/>
      <c r="E27" s="51"/>
      <c r="F27" s="45"/>
      <c r="G27" s="51"/>
      <c r="H27" s="51"/>
      <c r="I27" s="36"/>
      <c r="J27" s="7"/>
    </row>
    <row r="28" spans="1:10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7"/>
    </row>
    <row r="29" spans="1:10" x14ac:dyDescent="0.25">
      <c r="A29" s="23" t="s">
        <v>20</v>
      </c>
      <c r="B29" s="45">
        <f>+B26+E26</f>
        <v>3260724</v>
      </c>
      <c r="C29" s="45"/>
      <c r="D29" s="23"/>
      <c r="E29" s="37"/>
      <c r="F29" s="37"/>
      <c r="G29" s="23"/>
      <c r="H29" s="23"/>
      <c r="I29" s="23"/>
      <c r="J29" s="7"/>
    </row>
    <row r="30" spans="1:10" x14ac:dyDescent="0.25">
      <c r="A30" s="23" t="s">
        <v>21</v>
      </c>
      <c r="B30" s="45">
        <f>+H26</f>
        <v>3260724</v>
      </c>
      <c r="C30" s="45"/>
      <c r="D30" s="72"/>
      <c r="E30" s="72"/>
      <c r="F30" s="72"/>
      <c r="G30" s="72"/>
      <c r="H30" s="72"/>
      <c r="I30" s="23"/>
      <c r="J30" s="7"/>
    </row>
    <row r="31" spans="1:10" x14ac:dyDescent="0.25">
      <c r="A31" s="23" t="s">
        <v>12</v>
      </c>
      <c r="B31" s="60">
        <f>+B29-B30</f>
        <v>0</v>
      </c>
      <c r="C31" s="197"/>
      <c r="D31" s="198"/>
      <c r="E31" s="73"/>
      <c r="F31" s="74"/>
      <c r="G31" s="74"/>
      <c r="H31" s="72"/>
      <c r="I31" s="23"/>
      <c r="J31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zoomScale="96" zoomScaleNormal="96" workbookViewId="0">
      <selection activeCell="H1" sqref="H1:H156"/>
    </sheetView>
  </sheetViews>
  <sheetFormatPr baseColWidth="10" defaultColWidth="13.7109375" defaultRowHeight="12.75" x14ac:dyDescent="0.2"/>
  <cols>
    <col min="1" max="1" width="14.42578125" style="489" customWidth="1"/>
    <col min="2" max="2" width="45.140625" style="507" customWidth="1"/>
    <col min="3" max="3" width="16.7109375" style="489" customWidth="1"/>
    <col min="4" max="4" width="15.5703125" style="489" customWidth="1"/>
    <col min="5" max="5" width="15.85546875" style="509" customWidth="1"/>
    <col min="6" max="6" width="16.140625" style="509" customWidth="1"/>
    <col min="7" max="7" width="16.7109375" style="509" customWidth="1"/>
    <col min="8" max="8" width="15.5703125" style="489" customWidth="1"/>
    <col min="9" max="9" width="19" style="489" customWidth="1"/>
    <col min="10" max="16384" width="13.7109375" style="489"/>
  </cols>
  <sheetData>
    <row r="1" spans="1:11" s="484" customFormat="1" ht="26.25" customHeight="1" x14ac:dyDescent="0.25">
      <c r="A1" s="477" t="s">
        <v>0</v>
      </c>
      <c r="B1" s="478" t="s">
        <v>49</v>
      </c>
      <c r="C1" s="479" t="s">
        <v>50</v>
      </c>
      <c r="D1" s="479" t="s">
        <v>51</v>
      </c>
      <c r="E1" s="480" t="s">
        <v>72</v>
      </c>
      <c r="F1" s="481" t="s">
        <v>73</v>
      </c>
      <c r="G1" s="481" t="s">
        <v>74</v>
      </c>
      <c r="H1" s="482" t="s">
        <v>2</v>
      </c>
      <c r="I1" s="483" t="s">
        <v>105</v>
      </c>
      <c r="J1" s="484" t="s">
        <v>4</v>
      </c>
      <c r="K1" s="484" t="s">
        <v>4</v>
      </c>
    </row>
    <row r="2" spans="1:11" ht="15.75" customHeight="1" x14ac:dyDescent="0.2">
      <c r="A2" s="424">
        <v>43346</v>
      </c>
      <c r="B2" s="408" t="s">
        <v>2108</v>
      </c>
      <c r="C2" s="195" t="s">
        <v>176</v>
      </c>
      <c r="D2" s="485" t="s">
        <v>102</v>
      </c>
      <c r="E2" s="486">
        <v>10000</v>
      </c>
      <c r="F2" s="189">
        <f>E2/G2</f>
        <v>17.513134851138354</v>
      </c>
      <c r="G2" s="487">
        <v>571</v>
      </c>
      <c r="H2" s="488" t="s">
        <v>1066</v>
      </c>
      <c r="I2" s="473" t="s">
        <v>2053</v>
      </c>
    </row>
    <row r="3" spans="1:11" ht="15.75" customHeight="1" x14ac:dyDescent="0.2">
      <c r="A3" s="424">
        <v>43346</v>
      </c>
      <c r="B3" s="408" t="s">
        <v>2108</v>
      </c>
      <c r="C3" s="195" t="s">
        <v>176</v>
      </c>
      <c r="D3" s="485" t="s">
        <v>102</v>
      </c>
      <c r="E3" s="486">
        <v>10000</v>
      </c>
      <c r="F3" s="189">
        <f t="shared" ref="F3:F66" si="0">E3/G3</f>
        <v>17.513134851138354</v>
      </c>
      <c r="G3" s="487">
        <v>571</v>
      </c>
      <c r="H3" s="488" t="s">
        <v>1066</v>
      </c>
      <c r="I3" s="473" t="s">
        <v>2055</v>
      </c>
    </row>
    <row r="4" spans="1:11" ht="15.75" customHeight="1" x14ac:dyDescent="0.2">
      <c r="A4" s="424">
        <v>43346</v>
      </c>
      <c r="B4" s="408" t="s">
        <v>2109</v>
      </c>
      <c r="C4" s="195" t="s">
        <v>176</v>
      </c>
      <c r="D4" s="485" t="s">
        <v>3</v>
      </c>
      <c r="E4" s="486">
        <v>10000</v>
      </c>
      <c r="F4" s="189">
        <f t="shared" si="0"/>
        <v>17.513134851138354</v>
      </c>
      <c r="G4" s="487">
        <v>571</v>
      </c>
      <c r="H4" s="488" t="s">
        <v>1066</v>
      </c>
      <c r="I4" s="473" t="s">
        <v>2056</v>
      </c>
    </row>
    <row r="5" spans="1:11" ht="15.75" customHeight="1" x14ac:dyDescent="0.2">
      <c r="A5" s="424">
        <v>43346</v>
      </c>
      <c r="B5" s="408" t="s">
        <v>2108</v>
      </c>
      <c r="C5" s="195" t="s">
        <v>176</v>
      </c>
      <c r="D5" s="485" t="s">
        <v>102</v>
      </c>
      <c r="E5" s="486">
        <v>10000</v>
      </c>
      <c r="F5" s="189">
        <f t="shared" si="0"/>
        <v>17.513134851138354</v>
      </c>
      <c r="G5" s="487">
        <v>571</v>
      </c>
      <c r="H5" s="488" t="s">
        <v>1066</v>
      </c>
      <c r="I5" s="473" t="s">
        <v>2054</v>
      </c>
    </row>
    <row r="6" spans="1:11" ht="15.75" customHeight="1" x14ac:dyDescent="0.2">
      <c r="A6" s="424">
        <v>43346</v>
      </c>
      <c r="B6" s="490" t="s">
        <v>2110</v>
      </c>
      <c r="C6" s="195" t="s">
        <v>176</v>
      </c>
      <c r="D6" s="485" t="s">
        <v>34</v>
      </c>
      <c r="E6" s="486">
        <v>10000</v>
      </c>
      <c r="F6" s="189">
        <f t="shared" si="0"/>
        <v>17.513134851138354</v>
      </c>
      <c r="G6" s="487">
        <v>571</v>
      </c>
      <c r="H6" s="488" t="s">
        <v>1066</v>
      </c>
      <c r="I6" s="473" t="s">
        <v>2061</v>
      </c>
    </row>
    <row r="7" spans="1:11" ht="15.75" customHeight="1" x14ac:dyDescent="0.2">
      <c r="A7" s="424">
        <v>43346</v>
      </c>
      <c r="B7" s="490" t="s">
        <v>2111</v>
      </c>
      <c r="C7" s="195" t="s">
        <v>176</v>
      </c>
      <c r="D7" s="485" t="s">
        <v>25</v>
      </c>
      <c r="E7" s="486">
        <v>12000</v>
      </c>
      <c r="F7" s="189">
        <f t="shared" si="0"/>
        <v>21.015761821366024</v>
      </c>
      <c r="G7" s="487">
        <v>571</v>
      </c>
      <c r="H7" s="488" t="s">
        <v>1066</v>
      </c>
      <c r="I7" s="473" t="s">
        <v>2051</v>
      </c>
    </row>
    <row r="8" spans="1:11" ht="15.75" customHeight="1" x14ac:dyDescent="0.2">
      <c r="A8" s="424">
        <v>43346</v>
      </c>
      <c r="B8" s="490" t="s">
        <v>2112</v>
      </c>
      <c r="C8" s="195" t="s">
        <v>176</v>
      </c>
      <c r="D8" s="485" t="s">
        <v>25</v>
      </c>
      <c r="E8" s="486">
        <v>3000</v>
      </c>
      <c r="F8" s="189">
        <f t="shared" si="0"/>
        <v>5.2539404553415059</v>
      </c>
      <c r="G8" s="487">
        <v>571</v>
      </c>
      <c r="H8" s="488" t="s">
        <v>1066</v>
      </c>
      <c r="I8" s="473" t="s">
        <v>2051</v>
      </c>
    </row>
    <row r="9" spans="1:11" ht="15.75" customHeight="1" x14ac:dyDescent="0.2">
      <c r="A9" s="424">
        <v>43346</v>
      </c>
      <c r="B9" s="490" t="s">
        <v>2113</v>
      </c>
      <c r="C9" s="195" t="s">
        <v>176</v>
      </c>
      <c r="D9" s="485" t="s">
        <v>25</v>
      </c>
      <c r="E9" s="486">
        <v>3000</v>
      </c>
      <c r="F9" s="189">
        <f t="shared" si="0"/>
        <v>5.2539404553415059</v>
      </c>
      <c r="G9" s="487">
        <v>571</v>
      </c>
      <c r="H9" s="488" t="s">
        <v>1066</v>
      </c>
      <c r="I9" s="473" t="s">
        <v>2051</v>
      </c>
    </row>
    <row r="10" spans="1:11" ht="15.75" customHeight="1" x14ac:dyDescent="0.2">
      <c r="A10" s="424">
        <v>43346</v>
      </c>
      <c r="B10" s="490" t="s">
        <v>2114</v>
      </c>
      <c r="C10" s="195" t="s">
        <v>176</v>
      </c>
      <c r="D10" s="485" t="s">
        <v>25</v>
      </c>
      <c r="E10" s="486">
        <v>4000</v>
      </c>
      <c r="F10" s="189">
        <f t="shared" si="0"/>
        <v>7.0052539404553418</v>
      </c>
      <c r="G10" s="487">
        <v>571</v>
      </c>
      <c r="H10" s="488" t="s">
        <v>1066</v>
      </c>
      <c r="I10" s="473" t="s">
        <v>2051</v>
      </c>
    </row>
    <row r="11" spans="1:11" ht="15.75" customHeight="1" x14ac:dyDescent="0.2">
      <c r="A11" s="424">
        <v>43346</v>
      </c>
      <c r="B11" s="490" t="s">
        <v>1950</v>
      </c>
      <c r="C11" s="491" t="s">
        <v>110</v>
      </c>
      <c r="D11" s="485" t="s">
        <v>167</v>
      </c>
      <c r="E11" s="486">
        <v>4950</v>
      </c>
      <c r="F11" s="189">
        <f t="shared" si="0"/>
        <v>8.6690017513134858</v>
      </c>
      <c r="G11" s="487">
        <v>571</v>
      </c>
      <c r="H11" s="488" t="s">
        <v>1066</v>
      </c>
      <c r="I11" s="492" t="s">
        <v>2011</v>
      </c>
    </row>
    <row r="12" spans="1:11" ht="15.75" customHeight="1" x14ac:dyDescent="0.2">
      <c r="A12" s="424">
        <v>43346</v>
      </c>
      <c r="B12" s="490" t="s">
        <v>1949</v>
      </c>
      <c r="C12" s="491" t="s">
        <v>110</v>
      </c>
      <c r="D12" s="485" t="s">
        <v>167</v>
      </c>
      <c r="E12" s="486">
        <v>4210</v>
      </c>
      <c r="F12" s="189">
        <f t="shared" si="0"/>
        <v>7.3730297723292466</v>
      </c>
      <c r="G12" s="487">
        <v>571</v>
      </c>
      <c r="H12" s="488" t="s">
        <v>1066</v>
      </c>
      <c r="I12" s="492" t="s">
        <v>2012</v>
      </c>
    </row>
    <row r="13" spans="1:11" ht="15.75" customHeight="1" x14ac:dyDescent="0.2">
      <c r="A13" s="424">
        <v>43346</v>
      </c>
      <c r="B13" s="490" t="s">
        <v>1948</v>
      </c>
      <c r="C13" s="491" t="s">
        <v>110</v>
      </c>
      <c r="D13" s="485" t="s">
        <v>167</v>
      </c>
      <c r="E13" s="486">
        <v>6500</v>
      </c>
      <c r="F13" s="189">
        <f t="shared" si="0"/>
        <v>11.38353765323993</v>
      </c>
      <c r="G13" s="487">
        <v>571</v>
      </c>
      <c r="H13" s="488" t="s">
        <v>1066</v>
      </c>
      <c r="I13" s="492" t="s">
        <v>2013</v>
      </c>
    </row>
    <row r="14" spans="1:11" ht="15.75" customHeight="1" x14ac:dyDescent="0.2">
      <c r="A14" s="424">
        <v>43346</v>
      </c>
      <c r="B14" s="490" t="s">
        <v>1947</v>
      </c>
      <c r="C14" s="491" t="s">
        <v>110</v>
      </c>
      <c r="D14" s="485" t="s">
        <v>167</v>
      </c>
      <c r="E14" s="486">
        <v>1300</v>
      </c>
      <c r="F14" s="189">
        <f t="shared" si="0"/>
        <v>2.276707530647986</v>
      </c>
      <c r="G14" s="487">
        <v>571</v>
      </c>
      <c r="H14" s="488" t="s">
        <v>1066</v>
      </c>
      <c r="I14" s="492" t="s">
        <v>2016</v>
      </c>
    </row>
    <row r="15" spans="1:11" ht="15.75" customHeight="1" x14ac:dyDescent="0.2">
      <c r="A15" s="424">
        <v>43346</v>
      </c>
      <c r="B15" s="490" t="s">
        <v>2115</v>
      </c>
      <c r="C15" s="493" t="s">
        <v>176</v>
      </c>
      <c r="D15" s="485" t="s">
        <v>34</v>
      </c>
      <c r="E15" s="486">
        <v>3000</v>
      </c>
      <c r="F15" s="189">
        <f t="shared" si="0"/>
        <v>5.2539404553415059</v>
      </c>
      <c r="G15" s="487">
        <v>571</v>
      </c>
      <c r="H15" s="488" t="s">
        <v>1066</v>
      </c>
      <c r="I15" s="492" t="s">
        <v>2057</v>
      </c>
    </row>
    <row r="16" spans="1:11" ht="15.75" customHeight="1" x14ac:dyDescent="0.2">
      <c r="A16" s="494">
        <v>43346</v>
      </c>
      <c r="B16" s="495" t="s">
        <v>1967</v>
      </c>
      <c r="C16" s="496" t="s">
        <v>801</v>
      </c>
      <c r="D16" s="485" t="s">
        <v>25</v>
      </c>
      <c r="E16" s="189">
        <v>610735</v>
      </c>
      <c r="F16" s="189">
        <f t="shared" si="0"/>
        <v>1069.5884413309982</v>
      </c>
      <c r="G16" s="487">
        <v>571</v>
      </c>
      <c r="H16" s="488" t="s">
        <v>1066</v>
      </c>
      <c r="I16" s="355" t="s">
        <v>2079</v>
      </c>
    </row>
    <row r="17" spans="1:9" ht="15.75" customHeight="1" x14ac:dyDescent="0.2">
      <c r="A17" s="497">
        <v>43346</v>
      </c>
      <c r="B17" s="495" t="s">
        <v>1965</v>
      </c>
      <c r="C17" s="491" t="s">
        <v>331</v>
      </c>
      <c r="D17" s="485" t="s">
        <v>3</v>
      </c>
      <c r="E17" s="189">
        <v>49400</v>
      </c>
      <c r="F17" s="189">
        <f t="shared" si="0"/>
        <v>86.514886164623462</v>
      </c>
      <c r="G17" s="487">
        <v>571</v>
      </c>
      <c r="H17" s="488" t="s">
        <v>1066</v>
      </c>
      <c r="I17" s="355" t="s">
        <v>2081</v>
      </c>
    </row>
    <row r="18" spans="1:9" ht="15.75" customHeight="1" x14ac:dyDescent="0.2">
      <c r="A18" s="497">
        <v>43346</v>
      </c>
      <c r="B18" s="495" t="s">
        <v>1987</v>
      </c>
      <c r="C18" s="195" t="s">
        <v>109</v>
      </c>
      <c r="D18" s="498" t="s">
        <v>3</v>
      </c>
      <c r="E18" s="189">
        <v>2925</v>
      </c>
      <c r="F18" s="189">
        <f t="shared" si="0"/>
        <v>5.1225919439579686</v>
      </c>
      <c r="G18" s="487">
        <v>571</v>
      </c>
      <c r="H18" s="488" t="s">
        <v>1066</v>
      </c>
      <c r="I18" s="355" t="s">
        <v>2082</v>
      </c>
    </row>
    <row r="19" spans="1:9" ht="15.75" customHeight="1" x14ac:dyDescent="0.2">
      <c r="A19" s="425">
        <v>43346</v>
      </c>
      <c r="B19" s="476" t="s">
        <v>2076</v>
      </c>
      <c r="C19" s="195" t="s">
        <v>109</v>
      </c>
      <c r="D19" s="498" t="s">
        <v>3</v>
      </c>
      <c r="E19" s="341">
        <v>2925</v>
      </c>
      <c r="F19" s="189">
        <f t="shared" si="0"/>
        <v>5.1225919439579686</v>
      </c>
      <c r="G19" s="487">
        <v>571</v>
      </c>
      <c r="H19" s="488" t="s">
        <v>1066</v>
      </c>
      <c r="I19" s="306" t="s">
        <v>2077</v>
      </c>
    </row>
    <row r="20" spans="1:9" ht="15.75" customHeight="1" x14ac:dyDescent="0.2">
      <c r="A20" s="497">
        <v>43347</v>
      </c>
      <c r="B20" s="495" t="s">
        <v>1975</v>
      </c>
      <c r="C20" s="499" t="s">
        <v>2309</v>
      </c>
      <c r="D20" s="485" t="s">
        <v>3</v>
      </c>
      <c r="E20" s="189">
        <v>350000</v>
      </c>
      <c r="F20" s="189">
        <f t="shared" si="0"/>
        <v>612.95971978984244</v>
      </c>
      <c r="G20" s="487">
        <v>571</v>
      </c>
      <c r="H20" s="488" t="s">
        <v>1066</v>
      </c>
      <c r="I20" s="355" t="s">
        <v>2083</v>
      </c>
    </row>
    <row r="21" spans="1:9" ht="15.75" customHeight="1" x14ac:dyDescent="0.2">
      <c r="A21" s="424">
        <v>43347</v>
      </c>
      <c r="B21" s="490" t="s">
        <v>521</v>
      </c>
      <c r="C21" s="500" t="s">
        <v>176</v>
      </c>
      <c r="D21" s="485" t="s">
        <v>3</v>
      </c>
      <c r="E21" s="486">
        <v>2000</v>
      </c>
      <c r="F21" s="189">
        <f t="shared" si="0"/>
        <v>3.5026269702276709</v>
      </c>
      <c r="G21" s="487">
        <v>571</v>
      </c>
      <c r="H21" s="488" t="s">
        <v>1066</v>
      </c>
      <c r="I21" s="473" t="s">
        <v>2056</v>
      </c>
    </row>
    <row r="22" spans="1:9" ht="15.75" customHeight="1" x14ac:dyDescent="0.2">
      <c r="A22" s="424">
        <v>43347</v>
      </c>
      <c r="B22" s="490" t="s">
        <v>2116</v>
      </c>
      <c r="C22" s="500" t="s">
        <v>176</v>
      </c>
      <c r="D22" s="485" t="s">
        <v>34</v>
      </c>
      <c r="E22" s="486">
        <v>20000</v>
      </c>
      <c r="F22" s="189">
        <f t="shared" si="0"/>
        <v>35.026269702276707</v>
      </c>
      <c r="G22" s="487">
        <v>571</v>
      </c>
      <c r="H22" s="488" t="s">
        <v>1066</v>
      </c>
      <c r="I22" s="473" t="s">
        <v>2060</v>
      </c>
    </row>
    <row r="23" spans="1:9" ht="15.75" customHeight="1" x14ac:dyDescent="0.2">
      <c r="A23" s="424">
        <v>43347</v>
      </c>
      <c r="B23" s="490" t="s">
        <v>2116</v>
      </c>
      <c r="C23" s="500" t="s">
        <v>176</v>
      </c>
      <c r="D23" s="485" t="s">
        <v>34</v>
      </c>
      <c r="E23" s="486">
        <v>20000</v>
      </c>
      <c r="F23" s="189">
        <f t="shared" si="0"/>
        <v>35.026269702276707</v>
      </c>
      <c r="G23" s="487">
        <v>571</v>
      </c>
      <c r="H23" s="488" t="s">
        <v>1066</v>
      </c>
      <c r="I23" s="473" t="s">
        <v>2058</v>
      </c>
    </row>
    <row r="24" spans="1:9" ht="15.75" customHeight="1" x14ac:dyDescent="0.2">
      <c r="A24" s="424">
        <v>43347</v>
      </c>
      <c r="B24" s="490" t="s">
        <v>2116</v>
      </c>
      <c r="C24" s="500" t="s">
        <v>176</v>
      </c>
      <c r="D24" s="485" t="s">
        <v>34</v>
      </c>
      <c r="E24" s="486">
        <v>20000</v>
      </c>
      <c r="F24" s="189">
        <f t="shared" si="0"/>
        <v>35.026269702276707</v>
      </c>
      <c r="G24" s="487">
        <v>571</v>
      </c>
      <c r="H24" s="488" t="s">
        <v>1066</v>
      </c>
      <c r="I24" s="473" t="s">
        <v>2059</v>
      </c>
    </row>
    <row r="25" spans="1:9" ht="15.75" customHeight="1" x14ac:dyDescent="0.2">
      <c r="A25" s="424">
        <v>43347</v>
      </c>
      <c r="B25" s="490" t="s">
        <v>2116</v>
      </c>
      <c r="C25" s="500" t="s">
        <v>176</v>
      </c>
      <c r="D25" s="485" t="s">
        <v>34</v>
      </c>
      <c r="E25" s="486">
        <v>20000</v>
      </c>
      <c r="F25" s="189">
        <f t="shared" si="0"/>
        <v>35.026269702276707</v>
      </c>
      <c r="G25" s="487">
        <v>571</v>
      </c>
      <c r="H25" s="488" t="s">
        <v>1066</v>
      </c>
      <c r="I25" s="492" t="s">
        <v>2057</v>
      </c>
    </row>
    <row r="26" spans="1:9" ht="15.75" customHeight="1" x14ac:dyDescent="0.2">
      <c r="A26" s="424">
        <v>43347</v>
      </c>
      <c r="B26" s="490" t="s">
        <v>2117</v>
      </c>
      <c r="C26" s="500" t="s">
        <v>176</v>
      </c>
      <c r="D26" s="485" t="s">
        <v>34</v>
      </c>
      <c r="E26" s="486">
        <v>14000</v>
      </c>
      <c r="F26" s="189">
        <f t="shared" si="0"/>
        <v>24.518388791593694</v>
      </c>
      <c r="G26" s="487">
        <v>571</v>
      </c>
      <c r="H26" s="488" t="s">
        <v>1066</v>
      </c>
      <c r="I26" s="492" t="s">
        <v>2057</v>
      </c>
    </row>
    <row r="27" spans="1:9" ht="15.75" customHeight="1" x14ac:dyDescent="0.2">
      <c r="A27" s="424">
        <v>43347</v>
      </c>
      <c r="B27" s="490" t="s">
        <v>2117</v>
      </c>
      <c r="C27" s="500" t="s">
        <v>176</v>
      </c>
      <c r="D27" s="485" t="s">
        <v>34</v>
      </c>
      <c r="E27" s="486">
        <v>14000</v>
      </c>
      <c r="F27" s="189">
        <f t="shared" si="0"/>
        <v>24.518388791593694</v>
      </c>
      <c r="G27" s="487">
        <v>571</v>
      </c>
      <c r="H27" s="488" t="s">
        <v>1066</v>
      </c>
      <c r="I27" s="473" t="s">
        <v>2059</v>
      </c>
    </row>
    <row r="28" spans="1:9" ht="15.75" customHeight="1" x14ac:dyDescent="0.2">
      <c r="A28" s="311">
        <v>43347</v>
      </c>
      <c r="B28" s="408" t="s">
        <v>2118</v>
      </c>
      <c r="C28" s="496" t="s">
        <v>176</v>
      </c>
      <c r="D28" s="485" t="s">
        <v>3</v>
      </c>
      <c r="E28" s="189">
        <v>16500</v>
      </c>
      <c r="F28" s="189">
        <f t="shared" si="0"/>
        <v>28.896672504378284</v>
      </c>
      <c r="G28" s="487">
        <v>571</v>
      </c>
      <c r="H28" s="488" t="s">
        <v>1066</v>
      </c>
      <c r="I28" s="473" t="s">
        <v>2056</v>
      </c>
    </row>
    <row r="29" spans="1:9" ht="15.75" customHeight="1" x14ac:dyDescent="0.2">
      <c r="A29" s="311">
        <v>43347</v>
      </c>
      <c r="B29" s="408" t="s">
        <v>1946</v>
      </c>
      <c r="C29" s="499" t="s">
        <v>108</v>
      </c>
      <c r="D29" s="485" t="s">
        <v>3</v>
      </c>
      <c r="E29" s="189">
        <v>81929</v>
      </c>
      <c r="F29" s="189">
        <f t="shared" si="0"/>
        <v>143.48336252189142</v>
      </c>
      <c r="G29" s="487">
        <v>571</v>
      </c>
      <c r="H29" s="488" t="s">
        <v>1066</v>
      </c>
      <c r="I29" s="473" t="s">
        <v>2017</v>
      </c>
    </row>
    <row r="30" spans="1:9" ht="15.75" customHeight="1" x14ac:dyDescent="0.2">
      <c r="A30" s="311">
        <v>43347</v>
      </c>
      <c r="B30" s="408" t="s">
        <v>2119</v>
      </c>
      <c r="C30" s="496" t="s">
        <v>176</v>
      </c>
      <c r="D30" s="485" t="s">
        <v>3</v>
      </c>
      <c r="E30" s="189">
        <v>4000</v>
      </c>
      <c r="F30" s="189">
        <f t="shared" si="0"/>
        <v>7.0052539404553418</v>
      </c>
      <c r="G30" s="487">
        <v>571</v>
      </c>
      <c r="H30" s="488" t="s">
        <v>1066</v>
      </c>
      <c r="I30" s="473" t="s">
        <v>2056</v>
      </c>
    </row>
    <row r="31" spans="1:9" ht="15.75" customHeight="1" x14ac:dyDescent="0.2">
      <c r="A31" s="311">
        <v>43347</v>
      </c>
      <c r="B31" s="408" t="s">
        <v>1945</v>
      </c>
      <c r="C31" s="499" t="s">
        <v>171</v>
      </c>
      <c r="D31" s="498" t="s">
        <v>3</v>
      </c>
      <c r="E31" s="189">
        <v>2000</v>
      </c>
      <c r="F31" s="189">
        <f t="shared" si="0"/>
        <v>3.5026269702276709</v>
      </c>
      <c r="G31" s="487">
        <v>571</v>
      </c>
      <c r="H31" s="488" t="s">
        <v>1066</v>
      </c>
      <c r="I31" s="473" t="s">
        <v>2015</v>
      </c>
    </row>
    <row r="32" spans="1:9" ht="15.75" customHeight="1" x14ac:dyDescent="0.2">
      <c r="A32" s="311">
        <v>43347</v>
      </c>
      <c r="B32" s="408" t="s">
        <v>1945</v>
      </c>
      <c r="C32" s="499" t="s">
        <v>171</v>
      </c>
      <c r="D32" s="498" t="s">
        <v>3</v>
      </c>
      <c r="E32" s="189">
        <v>2000</v>
      </c>
      <c r="F32" s="189">
        <f t="shared" si="0"/>
        <v>3.5026269702276709</v>
      </c>
      <c r="G32" s="487">
        <v>571</v>
      </c>
      <c r="H32" s="488" t="s">
        <v>1066</v>
      </c>
      <c r="I32" s="473" t="s">
        <v>2018</v>
      </c>
    </row>
    <row r="33" spans="1:9" ht="15.75" customHeight="1" x14ac:dyDescent="0.2">
      <c r="A33" s="311">
        <v>43348</v>
      </c>
      <c r="B33" s="408" t="s">
        <v>1957</v>
      </c>
      <c r="C33" s="499" t="s">
        <v>108</v>
      </c>
      <c r="D33" s="485" t="s">
        <v>3</v>
      </c>
      <c r="E33" s="189">
        <v>186500</v>
      </c>
      <c r="F33" s="189">
        <f t="shared" si="0"/>
        <v>326.6199649737303</v>
      </c>
      <c r="G33" s="487">
        <v>571</v>
      </c>
      <c r="H33" s="488" t="s">
        <v>1066</v>
      </c>
      <c r="I33" s="473" t="s">
        <v>2022</v>
      </c>
    </row>
    <row r="34" spans="1:9" ht="15.75" customHeight="1" x14ac:dyDescent="0.2">
      <c r="A34" s="311">
        <v>43348</v>
      </c>
      <c r="B34" s="408" t="s">
        <v>2120</v>
      </c>
      <c r="C34" s="496" t="s">
        <v>176</v>
      </c>
      <c r="D34" s="485" t="s">
        <v>3</v>
      </c>
      <c r="E34" s="189">
        <v>3000</v>
      </c>
      <c r="F34" s="189">
        <f t="shared" si="0"/>
        <v>5.2539404553415059</v>
      </c>
      <c r="G34" s="487">
        <v>571</v>
      </c>
      <c r="H34" s="488" t="s">
        <v>1066</v>
      </c>
      <c r="I34" s="473" t="s">
        <v>2056</v>
      </c>
    </row>
    <row r="35" spans="1:9" ht="15.75" customHeight="1" x14ac:dyDescent="0.2">
      <c r="A35" s="311">
        <v>43348</v>
      </c>
      <c r="B35" s="408" t="s">
        <v>1958</v>
      </c>
      <c r="C35" s="499" t="s">
        <v>108</v>
      </c>
      <c r="D35" s="485" t="s">
        <v>3</v>
      </c>
      <c r="E35" s="189">
        <v>60500</v>
      </c>
      <c r="F35" s="189">
        <f t="shared" si="0"/>
        <v>105.95446584938703</v>
      </c>
      <c r="G35" s="487">
        <v>571</v>
      </c>
      <c r="H35" s="488" t="s">
        <v>1066</v>
      </c>
      <c r="I35" s="473" t="s">
        <v>2023</v>
      </c>
    </row>
    <row r="36" spans="1:9" ht="15.75" customHeight="1" x14ac:dyDescent="0.2">
      <c r="A36" s="311">
        <v>43348</v>
      </c>
      <c r="B36" s="408" t="s">
        <v>1954</v>
      </c>
      <c r="C36" s="499" t="s">
        <v>524</v>
      </c>
      <c r="D36" s="485" t="s">
        <v>3</v>
      </c>
      <c r="E36" s="189">
        <v>55560</v>
      </c>
      <c r="F36" s="189">
        <f t="shared" si="0"/>
        <v>97.30297723292469</v>
      </c>
      <c r="G36" s="487">
        <v>571</v>
      </c>
      <c r="H36" s="488" t="s">
        <v>1066</v>
      </c>
      <c r="I36" s="473" t="s">
        <v>2024</v>
      </c>
    </row>
    <row r="37" spans="1:9" ht="15.75" customHeight="1" x14ac:dyDescent="0.2">
      <c r="A37" s="311">
        <v>43348</v>
      </c>
      <c r="B37" s="408" t="s">
        <v>2184</v>
      </c>
      <c r="C37" s="499" t="s">
        <v>108</v>
      </c>
      <c r="D37" s="485" t="s">
        <v>3</v>
      </c>
      <c r="E37" s="189">
        <v>12327</v>
      </c>
      <c r="F37" s="189">
        <f t="shared" si="0"/>
        <v>21.588441330998247</v>
      </c>
      <c r="G37" s="487">
        <v>571</v>
      </c>
      <c r="H37" s="488" t="s">
        <v>1066</v>
      </c>
      <c r="I37" s="473" t="s">
        <v>2025</v>
      </c>
    </row>
    <row r="38" spans="1:9" ht="15.75" customHeight="1" x14ac:dyDescent="0.2">
      <c r="A38" s="311">
        <v>43348</v>
      </c>
      <c r="B38" s="408" t="s">
        <v>2180</v>
      </c>
      <c r="C38" s="496" t="s">
        <v>331</v>
      </c>
      <c r="D38" s="485" t="s">
        <v>3</v>
      </c>
      <c r="E38" s="189">
        <v>38911</v>
      </c>
      <c r="F38" s="189">
        <f t="shared" si="0"/>
        <v>68.145359019264447</v>
      </c>
      <c r="G38" s="487">
        <v>571</v>
      </c>
      <c r="H38" s="488" t="s">
        <v>1066</v>
      </c>
      <c r="I38" s="473" t="s">
        <v>2025</v>
      </c>
    </row>
    <row r="39" spans="1:9" ht="15.75" customHeight="1" x14ac:dyDescent="0.2">
      <c r="A39" s="311">
        <v>43348</v>
      </c>
      <c r="B39" s="408" t="s">
        <v>2179</v>
      </c>
      <c r="C39" s="496" t="s">
        <v>108</v>
      </c>
      <c r="D39" s="485" t="s">
        <v>3</v>
      </c>
      <c r="E39" s="189">
        <v>40000</v>
      </c>
      <c r="F39" s="189">
        <f t="shared" si="0"/>
        <v>70.052539404553414</v>
      </c>
      <c r="G39" s="487">
        <v>571</v>
      </c>
      <c r="H39" s="488" t="s">
        <v>1066</v>
      </c>
      <c r="I39" s="473" t="s">
        <v>2026</v>
      </c>
    </row>
    <row r="40" spans="1:9" ht="15.75" customHeight="1" x14ac:dyDescent="0.2">
      <c r="A40" s="311">
        <v>43348</v>
      </c>
      <c r="B40" s="408" t="s">
        <v>2181</v>
      </c>
      <c r="C40" s="496" t="s">
        <v>108</v>
      </c>
      <c r="D40" s="485" t="s">
        <v>3</v>
      </c>
      <c r="E40" s="189">
        <v>26000</v>
      </c>
      <c r="F40" s="189">
        <f t="shared" si="0"/>
        <v>45.534150612959721</v>
      </c>
      <c r="G40" s="487">
        <v>571</v>
      </c>
      <c r="H40" s="488" t="s">
        <v>1066</v>
      </c>
      <c r="I40" s="473" t="s">
        <v>2027</v>
      </c>
    </row>
    <row r="41" spans="1:9" ht="15.75" customHeight="1" x14ac:dyDescent="0.2">
      <c r="A41" s="311">
        <v>43348</v>
      </c>
      <c r="B41" s="408" t="s">
        <v>2121</v>
      </c>
      <c r="C41" s="496" t="s">
        <v>176</v>
      </c>
      <c r="D41" s="485" t="s">
        <v>34</v>
      </c>
      <c r="E41" s="189">
        <v>9500</v>
      </c>
      <c r="F41" s="189">
        <f t="shared" si="0"/>
        <v>16.637478108581437</v>
      </c>
      <c r="G41" s="487">
        <v>571</v>
      </c>
      <c r="H41" s="488" t="s">
        <v>1066</v>
      </c>
      <c r="I41" s="473" t="s">
        <v>2060</v>
      </c>
    </row>
    <row r="42" spans="1:9" ht="15.75" customHeight="1" x14ac:dyDescent="0.2">
      <c r="A42" s="311">
        <v>43348</v>
      </c>
      <c r="B42" s="408" t="s">
        <v>2122</v>
      </c>
      <c r="C42" s="496" t="s">
        <v>323</v>
      </c>
      <c r="D42" s="485" t="s">
        <v>34</v>
      </c>
      <c r="E42" s="189">
        <v>12000</v>
      </c>
      <c r="F42" s="189">
        <f t="shared" si="0"/>
        <v>21.015761821366024</v>
      </c>
      <c r="G42" s="487">
        <v>571</v>
      </c>
      <c r="H42" s="488" t="s">
        <v>1066</v>
      </c>
      <c r="I42" s="492" t="s">
        <v>2057</v>
      </c>
    </row>
    <row r="43" spans="1:9" ht="15.75" customHeight="1" x14ac:dyDescent="0.2">
      <c r="A43" s="497">
        <v>43348</v>
      </c>
      <c r="B43" s="408" t="s">
        <v>2123</v>
      </c>
      <c r="C43" s="496" t="s">
        <v>176</v>
      </c>
      <c r="D43" s="485" t="s">
        <v>34</v>
      </c>
      <c r="E43" s="189">
        <v>10500</v>
      </c>
      <c r="F43" s="189">
        <f t="shared" si="0"/>
        <v>18.38879159369527</v>
      </c>
      <c r="G43" s="487">
        <v>571</v>
      </c>
      <c r="H43" s="488" t="s">
        <v>1066</v>
      </c>
      <c r="I43" s="473" t="s">
        <v>2058</v>
      </c>
    </row>
    <row r="44" spans="1:9" ht="15.75" customHeight="1" x14ac:dyDescent="0.2">
      <c r="A44" s="497">
        <v>43348</v>
      </c>
      <c r="B44" s="408" t="s">
        <v>2124</v>
      </c>
      <c r="C44" s="496" t="s">
        <v>176</v>
      </c>
      <c r="D44" s="485" t="s">
        <v>34</v>
      </c>
      <c r="E44" s="189">
        <v>8500</v>
      </c>
      <c r="F44" s="189">
        <f t="shared" si="0"/>
        <v>14.8861646234676</v>
      </c>
      <c r="G44" s="487">
        <v>571</v>
      </c>
      <c r="H44" s="488" t="s">
        <v>1066</v>
      </c>
      <c r="I44" s="473" t="s">
        <v>2059</v>
      </c>
    </row>
    <row r="45" spans="1:9" ht="15.75" customHeight="1" x14ac:dyDescent="0.2">
      <c r="A45" s="497">
        <v>43348</v>
      </c>
      <c r="B45" s="408" t="s">
        <v>1956</v>
      </c>
      <c r="C45" s="496" t="s">
        <v>171</v>
      </c>
      <c r="D45" s="485" t="s">
        <v>3</v>
      </c>
      <c r="E45" s="189">
        <v>50000</v>
      </c>
      <c r="F45" s="189">
        <f t="shared" si="0"/>
        <v>87.565674255691775</v>
      </c>
      <c r="G45" s="487">
        <v>571</v>
      </c>
      <c r="H45" s="488" t="s">
        <v>1066</v>
      </c>
      <c r="I45" s="473" t="s">
        <v>2028</v>
      </c>
    </row>
    <row r="46" spans="1:9" ht="15.75" customHeight="1" x14ac:dyDescent="0.2">
      <c r="A46" s="497">
        <v>43349</v>
      </c>
      <c r="B46" s="408" t="s">
        <v>2125</v>
      </c>
      <c r="C46" s="496" t="s">
        <v>176</v>
      </c>
      <c r="D46" s="485" t="s">
        <v>34</v>
      </c>
      <c r="E46" s="189">
        <v>11000</v>
      </c>
      <c r="F46" s="189">
        <f t="shared" si="0"/>
        <v>19.26444833625219</v>
      </c>
      <c r="G46" s="487">
        <v>571</v>
      </c>
      <c r="H46" s="488" t="s">
        <v>1066</v>
      </c>
      <c r="I46" s="473" t="s">
        <v>2059</v>
      </c>
    </row>
    <row r="47" spans="1:9" ht="15.75" customHeight="1" x14ac:dyDescent="0.2">
      <c r="A47" s="497">
        <v>43349</v>
      </c>
      <c r="B47" s="408" t="s">
        <v>2126</v>
      </c>
      <c r="C47" s="496" t="s">
        <v>176</v>
      </c>
      <c r="D47" s="485" t="s">
        <v>34</v>
      </c>
      <c r="E47" s="189">
        <v>10500</v>
      </c>
      <c r="F47" s="189">
        <f t="shared" si="0"/>
        <v>18.38879159369527</v>
      </c>
      <c r="G47" s="487">
        <v>571</v>
      </c>
      <c r="H47" s="488" t="s">
        <v>1066</v>
      </c>
      <c r="I47" s="473" t="s">
        <v>2058</v>
      </c>
    </row>
    <row r="48" spans="1:9" ht="15.75" customHeight="1" x14ac:dyDescent="0.2">
      <c r="A48" s="497">
        <v>43349</v>
      </c>
      <c r="B48" s="408" t="s">
        <v>2127</v>
      </c>
      <c r="C48" s="496" t="s">
        <v>176</v>
      </c>
      <c r="D48" s="485" t="s">
        <v>102</v>
      </c>
      <c r="E48" s="189">
        <v>5000</v>
      </c>
      <c r="F48" s="189">
        <f t="shared" si="0"/>
        <v>8.7565674255691768</v>
      </c>
      <c r="G48" s="487">
        <v>571</v>
      </c>
      <c r="H48" s="488" t="s">
        <v>1066</v>
      </c>
      <c r="I48" s="473" t="s">
        <v>2053</v>
      </c>
    </row>
    <row r="49" spans="1:9" ht="15.75" customHeight="1" x14ac:dyDescent="0.2">
      <c r="A49" s="497">
        <v>43349</v>
      </c>
      <c r="B49" s="408" t="s">
        <v>521</v>
      </c>
      <c r="C49" s="496" t="s">
        <v>176</v>
      </c>
      <c r="D49" s="485" t="s">
        <v>3</v>
      </c>
      <c r="E49" s="189">
        <v>2000</v>
      </c>
      <c r="F49" s="189">
        <f t="shared" si="0"/>
        <v>3.5026269702276709</v>
      </c>
      <c r="G49" s="487">
        <v>571</v>
      </c>
      <c r="H49" s="488" t="s">
        <v>1066</v>
      </c>
      <c r="I49" s="473" t="s">
        <v>2056</v>
      </c>
    </row>
    <row r="50" spans="1:9" ht="15.75" customHeight="1" x14ac:dyDescent="0.2">
      <c r="A50" s="497">
        <v>43349</v>
      </c>
      <c r="B50" s="408" t="s">
        <v>2128</v>
      </c>
      <c r="C50" s="496" t="s">
        <v>176</v>
      </c>
      <c r="D50" s="485" t="s">
        <v>25</v>
      </c>
      <c r="E50" s="189">
        <v>3000</v>
      </c>
      <c r="F50" s="189">
        <f t="shared" si="0"/>
        <v>5.2539404553415059</v>
      </c>
      <c r="G50" s="487">
        <v>571</v>
      </c>
      <c r="H50" s="488" t="s">
        <v>1066</v>
      </c>
      <c r="I50" s="473" t="s">
        <v>2051</v>
      </c>
    </row>
    <row r="51" spans="1:9" ht="15.75" customHeight="1" x14ac:dyDescent="0.2">
      <c r="A51" s="497">
        <v>43350</v>
      </c>
      <c r="B51" s="408" t="s">
        <v>2129</v>
      </c>
      <c r="C51" s="496" t="s">
        <v>176</v>
      </c>
      <c r="D51" s="485" t="s">
        <v>34</v>
      </c>
      <c r="E51" s="189">
        <v>8500</v>
      </c>
      <c r="F51" s="189">
        <f t="shared" si="0"/>
        <v>14.8861646234676</v>
      </c>
      <c r="G51" s="487">
        <v>571</v>
      </c>
      <c r="H51" s="488" t="s">
        <v>1066</v>
      </c>
      <c r="I51" s="473" t="s">
        <v>2059</v>
      </c>
    </row>
    <row r="52" spans="1:9" ht="15.75" customHeight="1" x14ac:dyDescent="0.2">
      <c r="A52" s="497">
        <v>43350</v>
      </c>
      <c r="B52" s="408" t="s">
        <v>2130</v>
      </c>
      <c r="C52" s="496" t="s">
        <v>176</v>
      </c>
      <c r="D52" s="485" t="s">
        <v>102</v>
      </c>
      <c r="E52" s="189">
        <v>4000</v>
      </c>
      <c r="F52" s="189">
        <f t="shared" si="0"/>
        <v>7.0052539404553418</v>
      </c>
      <c r="G52" s="487">
        <v>571</v>
      </c>
      <c r="H52" s="488" t="s">
        <v>1066</v>
      </c>
      <c r="I52" s="473" t="s">
        <v>2054</v>
      </c>
    </row>
    <row r="53" spans="1:9" ht="15.75" customHeight="1" x14ac:dyDescent="0.2">
      <c r="A53" s="497">
        <v>43350</v>
      </c>
      <c r="B53" s="408" t="s">
        <v>2131</v>
      </c>
      <c r="C53" s="496" t="s">
        <v>176</v>
      </c>
      <c r="D53" s="485" t="s">
        <v>34</v>
      </c>
      <c r="E53" s="189">
        <v>5000</v>
      </c>
      <c r="F53" s="189">
        <f t="shared" si="0"/>
        <v>8.7565674255691768</v>
      </c>
      <c r="G53" s="487">
        <v>571</v>
      </c>
      <c r="H53" s="488" t="s">
        <v>1066</v>
      </c>
      <c r="I53" s="492" t="s">
        <v>2057</v>
      </c>
    </row>
    <row r="54" spans="1:9" ht="15.75" customHeight="1" x14ac:dyDescent="0.2">
      <c r="A54" s="497">
        <v>43350</v>
      </c>
      <c r="B54" s="408" t="s">
        <v>1962</v>
      </c>
      <c r="C54" s="496" t="s">
        <v>331</v>
      </c>
      <c r="D54" s="485" t="s">
        <v>3</v>
      </c>
      <c r="E54" s="189">
        <v>10000</v>
      </c>
      <c r="F54" s="189">
        <f t="shared" si="0"/>
        <v>17.513134851138354</v>
      </c>
      <c r="G54" s="487">
        <v>571</v>
      </c>
      <c r="H54" s="488" t="s">
        <v>1066</v>
      </c>
      <c r="I54" s="473" t="s">
        <v>2029</v>
      </c>
    </row>
    <row r="55" spans="1:9" ht="15.75" customHeight="1" x14ac:dyDescent="0.2">
      <c r="A55" s="311">
        <v>43353</v>
      </c>
      <c r="B55" s="408" t="s">
        <v>2132</v>
      </c>
      <c r="C55" s="501" t="s">
        <v>176</v>
      </c>
      <c r="D55" s="485" t="s">
        <v>25</v>
      </c>
      <c r="E55" s="501">
        <v>8500</v>
      </c>
      <c r="F55" s="189">
        <f t="shared" si="0"/>
        <v>14.8861646234676</v>
      </c>
      <c r="G55" s="487">
        <v>571</v>
      </c>
      <c r="H55" s="488" t="s">
        <v>1066</v>
      </c>
      <c r="I55" s="473" t="s">
        <v>2051</v>
      </c>
    </row>
    <row r="56" spans="1:9" ht="15.75" customHeight="1" x14ac:dyDescent="0.2">
      <c r="A56" s="311">
        <v>43353</v>
      </c>
      <c r="B56" s="408" t="s">
        <v>521</v>
      </c>
      <c r="C56" s="501" t="s">
        <v>176</v>
      </c>
      <c r="D56" s="485" t="s">
        <v>3</v>
      </c>
      <c r="E56" s="501">
        <v>2500</v>
      </c>
      <c r="F56" s="189">
        <f t="shared" si="0"/>
        <v>4.3782837127845884</v>
      </c>
      <c r="G56" s="487">
        <v>571</v>
      </c>
      <c r="H56" s="488" t="s">
        <v>1066</v>
      </c>
      <c r="I56" s="473" t="s">
        <v>2056</v>
      </c>
    </row>
    <row r="57" spans="1:9" ht="15.75" customHeight="1" x14ac:dyDescent="0.2">
      <c r="A57" s="311">
        <v>43353</v>
      </c>
      <c r="B57" s="408" t="s">
        <v>2133</v>
      </c>
      <c r="C57" s="501" t="s">
        <v>176</v>
      </c>
      <c r="D57" s="485" t="s">
        <v>102</v>
      </c>
      <c r="E57" s="501">
        <v>10000</v>
      </c>
      <c r="F57" s="189">
        <f t="shared" si="0"/>
        <v>17.513134851138354</v>
      </c>
      <c r="G57" s="487">
        <v>571</v>
      </c>
      <c r="H57" s="488" t="s">
        <v>1066</v>
      </c>
      <c r="I57" s="473" t="s">
        <v>2053</v>
      </c>
    </row>
    <row r="58" spans="1:9" ht="15.75" customHeight="1" x14ac:dyDescent="0.2">
      <c r="A58" s="311">
        <v>43353</v>
      </c>
      <c r="B58" s="408" t="s">
        <v>2133</v>
      </c>
      <c r="C58" s="501" t="s">
        <v>176</v>
      </c>
      <c r="D58" s="485" t="s">
        <v>102</v>
      </c>
      <c r="E58" s="501">
        <v>10000</v>
      </c>
      <c r="F58" s="189">
        <f t="shared" si="0"/>
        <v>17.513134851138354</v>
      </c>
      <c r="G58" s="487">
        <v>571</v>
      </c>
      <c r="H58" s="488" t="s">
        <v>1066</v>
      </c>
      <c r="I58" s="473" t="s">
        <v>2054</v>
      </c>
    </row>
    <row r="59" spans="1:9" ht="15.75" customHeight="1" x14ac:dyDescent="0.2">
      <c r="A59" s="311">
        <v>43353</v>
      </c>
      <c r="B59" s="408" t="s">
        <v>2134</v>
      </c>
      <c r="C59" s="501" t="s">
        <v>176</v>
      </c>
      <c r="D59" s="485" t="s">
        <v>3</v>
      </c>
      <c r="E59" s="501">
        <v>10000</v>
      </c>
      <c r="F59" s="189">
        <f t="shared" si="0"/>
        <v>17.513134851138354</v>
      </c>
      <c r="G59" s="487">
        <v>571</v>
      </c>
      <c r="H59" s="488" t="s">
        <v>1066</v>
      </c>
      <c r="I59" s="473" t="s">
        <v>2056</v>
      </c>
    </row>
    <row r="60" spans="1:9" ht="15.75" customHeight="1" x14ac:dyDescent="0.2">
      <c r="A60" s="311">
        <v>43353</v>
      </c>
      <c r="B60" s="408" t="s">
        <v>2133</v>
      </c>
      <c r="C60" s="501" t="s">
        <v>176</v>
      </c>
      <c r="D60" s="485" t="s">
        <v>102</v>
      </c>
      <c r="E60" s="501">
        <v>10000</v>
      </c>
      <c r="F60" s="189">
        <f t="shared" si="0"/>
        <v>17.513134851138354</v>
      </c>
      <c r="G60" s="487">
        <v>571</v>
      </c>
      <c r="H60" s="488" t="s">
        <v>1066</v>
      </c>
      <c r="I60" s="473" t="s">
        <v>2055</v>
      </c>
    </row>
    <row r="61" spans="1:9" ht="15.75" customHeight="1" x14ac:dyDescent="0.2">
      <c r="A61" s="497">
        <v>43353</v>
      </c>
      <c r="B61" s="495" t="s">
        <v>1986</v>
      </c>
      <c r="C61" s="501" t="s">
        <v>109</v>
      </c>
      <c r="D61" s="485" t="s">
        <v>3</v>
      </c>
      <c r="E61" s="189">
        <v>17550</v>
      </c>
      <c r="F61" s="189">
        <f t="shared" si="0"/>
        <v>30.73555166374781</v>
      </c>
      <c r="G61" s="487">
        <v>571</v>
      </c>
      <c r="H61" s="488" t="s">
        <v>1066</v>
      </c>
      <c r="I61" s="355" t="s">
        <v>2084</v>
      </c>
    </row>
    <row r="62" spans="1:9" ht="15.75" customHeight="1" x14ac:dyDescent="0.2">
      <c r="A62" s="497">
        <v>43354</v>
      </c>
      <c r="B62" s="495" t="s">
        <v>1968</v>
      </c>
      <c r="C62" s="491" t="s">
        <v>110</v>
      </c>
      <c r="D62" s="485" t="s">
        <v>3</v>
      </c>
      <c r="E62" s="189">
        <v>657456</v>
      </c>
      <c r="F62" s="189">
        <f t="shared" si="0"/>
        <v>1151.4115586690018</v>
      </c>
      <c r="G62" s="487">
        <v>571</v>
      </c>
      <c r="H62" s="488" t="s">
        <v>1066</v>
      </c>
      <c r="I62" s="355" t="s">
        <v>2085</v>
      </c>
    </row>
    <row r="63" spans="1:9" ht="15.75" customHeight="1" x14ac:dyDescent="0.2">
      <c r="A63" s="497">
        <v>43354</v>
      </c>
      <c r="B63" s="495" t="s">
        <v>1969</v>
      </c>
      <c r="C63" s="491" t="s">
        <v>110</v>
      </c>
      <c r="D63" s="485" t="s">
        <v>3</v>
      </c>
      <c r="E63" s="189">
        <v>51017</v>
      </c>
      <c r="F63" s="189">
        <f t="shared" si="0"/>
        <v>89.34676007005254</v>
      </c>
      <c r="G63" s="487">
        <v>571</v>
      </c>
      <c r="H63" s="488" t="s">
        <v>1066</v>
      </c>
      <c r="I63" s="355" t="s">
        <v>2086</v>
      </c>
    </row>
    <row r="64" spans="1:9" ht="15.75" customHeight="1" x14ac:dyDescent="0.2">
      <c r="A64" s="311">
        <v>43354</v>
      </c>
      <c r="B64" s="408" t="s">
        <v>1959</v>
      </c>
      <c r="C64" s="501" t="s">
        <v>171</v>
      </c>
      <c r="D64" s="485" t="s">
        <v>3</v>
      </c>
      <c r="E64" s="501">
        <v>90000</v>
      </c>
      <c r="F64" s="189">
        <f t="shared" si="0"/>
        <v>157.61821366024517</v>
      </c>
      <c r="G64" s="487">
        <v>571</v>
      </c>
      <c r="H64" s="488" t="s">
        <v>1066</v>
      </c>
      <c r="I64" s="473" t="s">
        <v>2056</v>
      </c>
    </row>
    <row r="65" spans="1:9" ht="15.75" customHeight="1" x14ac:dyDescent="0.2">
      <c r="A65" s="311">
        <v>43354</v>
      </c>
      <c r="B65" s="408" t="s">
        <v>2130</v>
      </c>
      <c r="C65" s="501" t="s">
        <v>176</v>
      </c>
      <c r="D65" s="485" t="s">
        <v>102</v>
      </c>
      <c r="E65" s="501">
        <v>4000</v>
      </c>
      <c r="F65" s="189">
        <f t="shared" si="0"/>
        <v>7.0052539404553418</v>
      </c>
      <c r="G65" s="487">
        <v>571</v>
      </c>
      <c r="H65" s="488" t="s">
        <v>1066</v>
      </c>
      <c r="I65" s="473" t="s">
        <v>2053</v>
      </c>
    </row>
    <row r="66" spans="1:9" ht="15.75" customHeight="1" x14ac:dyDescent="0.2">
      <c r="A66" s="311">
        <v>43354</v>
      </c>
      <c r="B66" s="408" t="s">
        <v>1963</v>
      </c>
      <c r="C66" s="501" t="s">
        <v>108</v>
      </c>
      <c r="D66" s="485" t="s">
        <v>3</v>
      </c>
      <c r="E66" s="501">
        <v>30000</v>
      </c>
      <c r="F66" s="189">
        <f t="shared" si="0"/>
        <v>52.539404553415061</v>
      </c>
      <c r="G66" s="487">
        <v>571</v>
      </c>
      <c r="H66" s="488" t="s">
        <v>1066</v>
      </c>
      <c r="I66" s="473" t="s">
        <v>2031</v>
      </c>
    </row>
    <row r="67" spans="1:9" ht="15.75" customHeight="1" x14ac:dyDescent="0.2">
      <c r="A67" s="311">
        <v>43354</v>
      </c>
      <c r="B67" s="408" t="s">
        <v>2135</v>
      </c>
      <c r="C67" s="501" t="s">
        <v>176</v>
      </c>
      <c r="D67" s="485" t="s">
        <v>102</v>
      </c>
      <c r="E67" s="501">
        <v>4000</v>
      </c>
      <c r="F67" s="189">
        <f t="shared" ref="F67:F130" si="1">E67/G67</f>
        <v>7.0052539404553418</v>
      </c>
      <c r="G67" s="487">
        <v>571</v>
      </c>
      <c r="H67" s="488" t="s">
        <v>1066</v>
      </c>
      <c r="I67" s="473" t="s">
        <v>2053</v>
      </c>
    </row>
    <row r="68" spans="1:9" ht="15.75" customHeight="1" x14ac:dyDescent="0.2">
      <c r="A68" s="497">
        <v>43355</v>
      </c>
      <c r="B68" s="408" t="s">
        <v>521</v>
      </c>
      <c r="C68" s="496" t="s">
        <v>176</v>
      </c>
      <c r="D68" s="485" t="s">
        <v>3</v>
      </c>
      <c r="E68" s="189">
        <v>2000</v>
      </c>
      <c r="F68" s="189">
        <f t="shared" si="1"/>
        <v>3.5026269702276709</v>
      </c>
      <c r="G68" s="487">
        <v>571</v>
      </c>
      <c r="H68" s="488" t="s">
        <v>1066</v>
      </c>
      <c r="I68" s="473" t="s">
        <v>2056</v>
      </c>
    </row>
    <row r="69" spans="1:9" ht="15.75" customHeight="1" x14ac:dyDescent="0.2">
      <c r="A69" s="497">
        <v>43355</v>
      </c>
      <c r="B69" s="408" t="s">
        <v>2136</v>
      </c>
      <c r="C69" s="501" t="s">
        <v>176</v>
      </c>
      <c r="D69" s="485" t="s">
        <v>34</v>
      </c>
      <c r="E69" s="501">
        <v>11000</v>
      </c>
      <c r="F69" s="189">
        <f t="shared" si="1"/>
        <v>19.26444833625219</v>
      </c>
      <c r="G69" s="487">
        <v>571</v>
      </c>
      <c r="H69" s="488" t="s">
        <v>1066</v>
      </c>
      <c r="I69" s="492" t="s">
        <v>2057</v>
      </c>
    </row>
    <row r="70" spans="1:9" ht="15.75" customHeight="1" x14ac:dyDescent="0.2">
      <c r="A70" s="497">
        <v>43355</v>
      </c>
      <c r="B70" s="408" t="s">
        <v>2137</v>
      </c>
      <c r="C70" s="501" t="s">
        <v>176</v>
      </c>
      <c r="D70" s="485" t="s">
        <v>34</v>
      </c>
      <c r="E70" s="501">
        <v>22000</v>
      </c>
      <c r="F70" s="189">
        <f t="shared" si="1"/>
        <v>38.528896672504381</v>
      </c>
      <c r="G70" s="487">
        <v>571</v>
      </c>
      <c r="H70" s="488" t="s">
        <v>1066</v>
      </c>
      <c r="I70" s="473" t="s">
        <v>2059</v>
      </c>
    </row>
    <row r="71" spans="1:9" ht="15.75" customHeight="1" x14ac:dyDescent="0.2">
      <c r="A71" s="497">
        <v>43355</v>
      </c>
      <c r="B71" s="408" t="s">
        <v>1973</v>
      </c>
      <c r="C71" s="502" t="s">
        <v>792</v>
      </c>
      <c r="D71" s="503" t="s">
        <v>34</v>
      </c>
      <c r="E71" s="501">
        <v>5000</v>
      </c>
      <c r="F71" s="189">
        <f t="shared" si="1"/>
        <v>8.7565674255691768</v>
      </c>
      <c r="G71" s="487">
        <v>571</v>
      </c>
      <c r="H71" s="488" t="s">
        <v>1066</v>
      </c>
      <c r="I71" s="473" t="s">
        <v>2032</v>
      </c>
    </row>
    <row r="72" spans="1:9" ht="15.75" customHeight="1" x14ac:dyDescent="0.2">
      <c r="A72" s="497">
        <v>43355</v>
      </c>
      <c r="B72" s="408" t="s">
        <v>2138</v>
      </c>
      <c r="C72" s="501" t="s">
        <v>176</v>
      </c>
      <c r="D72" s="485" t="s">
        <v>34</v>
      </c>
      <c r="E72" s="501">
        <v>10500</v>
      </c>
      <c r="F72" s="189">
        <f t="shared" si="1"/>
        <v>18.38879159369527</v>
      </c>
      <c r="G72" s="487">
        <v>571</v>
      </c>
      <c r="H72" s="488" t="s">
        <v>1066</v>
      </c>
      <c r="I72" s="473" t="s">
        <v>2058</v>
      </c>
    </row>
    <row r="73" spans="1:9" ht="15.75" customHeight="1" x14ac:dyDescent="0.2">
      <c r="A73" s="497">
        <v>43355</v>
      </c>
      <c r="B73" s="408" t="s">
        <v>2139</v>
      </c>
      <c r="C73" s="501" t="s">
        <v>176</v>
      </c>
      <c r="D73" s="485" t="s">
        <v>34</v>
      </c>
      <c r="E73" s="501">
        <v>16000</v>
      </c>
      <c r="F73" s="189">
        <f t="shared" si="1"/>
        <v>28.021015761821367</v>
      </c>
      <c r="G73" s="487">
        <v>571</v>
      </c>
      <c r="H73" s="488" t="s">
        <v>1066</v>
      </c>
      <c r="I73" s="473" t="s">
        <v>2060</v>
      </c>
    </row>
    <row r="74" spans="1:9" ht="15.75" customHeight="1" x14ac:dyDescent="0.2">
      <c r="A74" s="311">
        <v>43355</v>
      </c>
      <c r="B74" s="408" t="s">
        <v>1971</v>
      </c>
      <c r="C74" s="499" t="s">
        <v>524</v>
      </c>
      <c r="D74" s="485" t="s">
        <v>3</v>
      </c>
      <c r="E74" s="501">
        <v>38649</v>
      </c>
      <c r="F74" s="189">
        <f t="shared" si="1"/>
        <v>67.68651488616463</v>
      </c>
      <c r="G74" s="487">
        <v>571</v>
      </c>
      <c r="H74" s="488" t="s">
        <v>1066</v>
      </c>
      <c r="I74" s="473" t="s">
        <v>2033</v>
      </c>
    </row>
    <row r="75" spans="1:9" ht="15.75" customHeight="1" x14ac:dyDescent="0.2">
      <c r="A75" s="311">
        <v>43355</v>
      </c>
      <c r="B75" s="408" t="s">
        <v>2140</v>
      </c>
      <c r="C75" s="501" t="s">
        <v>176</v>
      </c>
      <c r="D75" s="485" t="s">
        <v>102</v>
      </c>
      <c r="E75" s="501">
        <v>5000</v>
      </c>
      <c r="F75" s="189">
        <f t="shared" si="1"/>
        <v>8.7565674255691768</v>
      </c>
      <c r="G75" s="487">
        <v>571</v>
      </c>
      <c r="H75" s="488" t="s">
        <v>1066</v>
      </c>
      <c r="I75" s="473" t="s">
        <v>2054</v>
      </c>
    </row>
    <row r="76" spans="1:9" ht="15.75" customHeight="1" x14ac:dyDescent="0.2">
      <c r="A76" s="311">
        <v>43355</v>
      </c>
      <c r="B76" s="408" t="s">
        <v>2119</v>
      </c>
      <c r="C76" s="501" t="s">
        <v>176</v>
      </c>
      <c r="D76" s="485" t="s">
        <v>3</v>
      </c>
      <c r="E76" s="501">
        <v>4000</v>
      </c>
      <c r="F76" s="189">
        <f t="shared" si="1"/>
        <v>7.0052539404553418</v>
      </c>
      <c r="G76" s="487">
        <v>571</v>
      </c>
      <c r="H76" s="488" t="s">
        <v>1066</v>
      </c>
      <c r="I76" s="473" t="s">
        <v>2056</v>
      </c>
    </row>
    <row r="77" spans="1:9" ht="15.75" customHeight="1" x14ac:dyDescent="0.2">
      <c r="A77" s="497">
        <v>43356</v>
      </c>
      <c r="B77" s="408" t="s">
        <v>2141</v>
      </c>
      <c r="C77" s="501" t="s">
        <v>176</v>
      </c>
      <c r="D77" s="485" t="s">
        <v>34</v>
      </c>
      <c r="E77" s="189">
        <v>12000</v>
      </c>
      <c r="F77" s="189">
        <f t="shared" si="1"/>
        <v>21.015761821366024</v>
      </c>
      <c r="G77" s="487">
        <v>571</v>
      </c>
      <c r="H77" s="488" t="s">
        <v>1066</v>
      </c>
      <c r="I77" s="473" t="s">
        <v>2060</v>
      </c>
    </row>
    <row r="78" spans="1:9" ht="15.75" customHeight="1" x14ac:dyDescent="0.2">
      <c r="A78" s="497">
        <v>43356</v>
      </c>
      <c r="B78" s="408" t="s">
        <v>2142</v>
      </c>
      <c r="C78" s="501" t="s">
        <v>176</v>
      </c>
      <c r="D78" s="485" t="s">
        <v>34</v>
      </c>
      <c r="E78" s="189">
        <v>11000</v>
      </c>
      <c r="F78" s="189">
        <f t="shared" si="1"/>
        <v>19.26444833625219</v>
      </c>
      <c r="G78" s="487">
        <v>571</v>
      </c>
      <c r="H78" s="488" t="s">
        <v>1066</v>
      </c>
      <c r="I78" s="492" t="s">
        <v>2057</v>
      </c>
    </row>
    <row r="79" spans="1:9" ht="15.75" customHeight="1" x14ac:dyDescent="0.2">
      <c r="A79" s="497">
        <v>43357</v>
      </c>
      <c r="B79" s="408" t="s">
        <v>2143</v>
      </c>
      <c r="C79" s="496" t="s">
        <v>176</v>
      </c>
      <c r="D79" s="485" t="s">
        <v>34</v>
      </c>
      <c r="E79" s="189">
        <v>10500</v>
      </c>
      <c r="F79" s="189">
        <f t="shared" si="1"/>
        <v>18.38879159369527</v>
      </c>
      <c r="G79" s="487">
        <v>571</v>
      </c>
      <c r="H79" s="488" t="s">
        <v>1066</v>
      </c>
      <c r="I79" s="473" t="s">
        <v>2059</v>
      </c>
    </row>
    <row r="80" spans="1:9" ht="15.75" customHeight="1" x14ac:dyDescent="0.2">
      <c r="A80" s="497">
        <v>43357</v>
      </c>
      <c r="B80" s="408" t="s">
        <v>2119</v>
      </c>
      <c r="C80" s="496" t="s">
        <v>176</v>
      </c>
      <c r="D80" s="485" t="s">
        <v>102</v>
      </c>
      <c r="E80" s="189">
        <v>5000</v>
      </c>
      <c r="F80" s="189">
        <f t="shared" si="1"/>
        <v>8.7565674255691768</v>
      </c>
      <c r="G80" s="487">
        <v>571</v>
      </c>
      <c r="H80" s="488" t="s">
        <v>1066</v>
      </c>
      <c r="I80" s="473" t="s">
        <v>2054</v>
      </c>
    </row>
    <row r="81" spans="1:9" ht="15.75" customHeight="1" x14ac:dyDescent="0.2">
      <c r="A81" s="424">
        <v>43357</v>
      </c>
      <c r="B81" s="490" t="s">
        <v>2144</v>
      </c>
      <c r="C81" s="496" t="s">
        <v>176</v>
      </c>
      <c r="D81" s="485" t="s">
        <v>34</v>
      </c>
      <c r="E81" s="345">
        <v>13000</v>
      </c>
      <c r="F81" s="189">
        <f t="shared" si="1"/>
        <v>22.76707530647986</v>
      </c>
      <c r="G81" s="487">
        <v>571</v>
      </c>
      <c r="H81" s="488" t="s">
        <v>1066</v>
      </c>
      <c r="I81" s="473" t="s">
        <v>2058</v>
      </c>
    </row>
    <row r="82" spans="1:9" ht="15.75" customHeight="1" x14ac:dyDescent="0.2">
      <c r="A82" s="424">
        <v>43357</v>
      </c>
      <c r="B82" s="490" t="s">
        <v>2145</v>
      </c>
      <c r="C82" s="496" t="s">
        <v>176</v>
      </c>
      <c r="D82" s="485" t="s">
        <v>34</v>
      </c>
      <c r="E82" s="345">
        <v>12500</v>
      </c>
      <c r="F82" s="189">
        <f t="shared" si="1"/>
        <v>21.891418563922944</v>
      </c>
      <c r="G82" s="487">
        <v>571</v>
      </c>
      <c r="H82" s="488" t="s">
        <v>1066</v>
      </c>
      <c r="I82" s="473" t="s">
        <v>2058</v>
      </c>
    </row>
    <row r="83" spans="1:9" ht="15.75" customHeight="1" x14ac:dyDescent="0.2">
      <c r="A83" s="424">
        <v>43357</v>
      </c>
      <c r="B83" s="490" t="s">
        <v>2146</v>
      </c>
      <c r="C83" s="496" t="s">
        <v>176</v>
      </c>
      <c r="D83" s="485" t="s">
        <v>34</v>
      </c>
      <c r="E83" s="345">
        <v>18500</v>
      </c>
      <c r="F83" s="189">
        <f t="shared" si="1"/>
        <v>32.399299474605954</v>
      </c>
      <c r="G83" s="487">
        <v>571</v>
      </c>
      <c r="H83" s="488" t="s">
        <v>1066</v>
      </c>
      <c r="I83" s="492" t="s">
        <v>2057</v>
      </c>
    </row>
    <row r="84" spans="1:9" ht="15.75" customHeight="1" x14ac:dyDescent="0.2">
      <c r="A84" s="424">
        <v>43357</v>
      </c>
      <c r="B84" s="490" t="s">
        <v>2147</v>
      </c>
      <c r="C84" s="496" t="s">
        <v>176</v>
      </c>
      <c r="D84" s="485" t="s">
        <v>34</v>
      </c>
      <c r="E84" s="345">
        <v>10500</v>
      </c>
      <c r="F84" s="189">
        <f t="shared" si="1"/>
        <v>18.38879159369527</v>
      </c>
      <c r="G84" s="487">
        <v>571</v>
      </c>
      <c r="H84" s="488" t="s">
        <v>1066</v>
      </c>
      <c r="I84" s="473" t="s">
        <v>2060</v>
      </c>
    </row>
    <row r="85" spans="1:9" ht="15.75" customHeight="1" x14ac:dyDescent="0.2">
      <c r="A85" s="424">
        <v>43357</v>
      </c>
      <c r="B85" s="490" t="s">
        <v>1746</v>
      </c>
      <c r="C85" s="496" t="s">
        <v>176</v>
      </c>
      <c r="D85" s="485" t="s">
        <v>25</v>
      </c>
      <c r="E85" s="345">
        <v>7000</v>
      </c>
      <c r="F85" s="189">
        <f t="shared" si="1"/>
        <v>12.259194395796847</v>
      </c>
      <c r="G85" s="487">
        <v>571</v>
      </c>
      <c r="H85" s="488" t="s">
        <v>1066</v>
      </c>
      <c r="I85" s="473" t="s">
        <v>2051</v>
      </c>
    </row>
    <row r="86" spans="1:9" ht="15.75" customHeight="1" x14ac:dyDescent="0.2">
      <c r="A86" s="424">
        <v>43358</v>
      </c>
      <c r="B86" s="490" t="s">
        <v>2148</v>
      </c>
      <c r="C86" s="496" t="s">
        <v>176</v>
      </c>
      <c r="D86" s="485" t="s">
        <v>25</v>
      </c>
      <c r="E86" s="345">
        <v>4000</v>
      </c>
      <c r="F86" s="189">
        <f t="shared" si="1"/>
        <v>7.0052539404553418</v>
      </c>
      <c r="G86" s="487">
        <v>571</v>
      </c>
      <c r="H86" s="488" t="s">
        <v>1066</v>
      </c>
      <c r="I86" s="473" t="s">
        <v>2051</v>
      </c>
    </row>
    <row r="87" spans="1:9" ht="15.75" customHeight="1" x14ac:dyDescent="0.2">
      <c r="A87" s="424">
        <v>43360</v>
      </c>
      <c r="B87" s="490" t="s">
        <v>2149</v>
      </c>
      <c r="C87" s="496" t="s">
        <v>176</v>
      </c>
      <c r="D87" s="485" t="s">
        <v>34</v>
      </c>
      <c r="E87" s="345">
        <v>34500</v>
      </c>
      <c r="F87" s="189">
        <f t="shared" si="1"/>
        <v>60.420315236427321</v>
      </c>
      <c r="G87" s="487">
        <v>571</v>
      </c>
      <c r="H87" s="488" t="s">
        <v>1066</v>
      </c>
      <c r="I87" s="473" t="s">
        <v>2059</v>
      </c>
    </row>
    <row r="88" spans="1:9" ht="15.75" customHeight="1" x14ac:dyDescent="0.2">
      <c r="A88" s="497">
        <v>43360</v>
      </c>
      <c r="B88" s="495" t="s">
        <v>2068</v>
      </c>
      <c r="C88" s="496" t="s">
        <v>109</v>
      </c>
      <c r="D88" s="485" t="s">
        <v>3</v>
      </c>
      <c r="E88" s="189">
        <v>53733</v>
      </c>
      <c r="F88" s="189">
        <f t="shared" si="1"/>
        <v>94.103327495621713</v>
      </c>
      <c r="G88" s="487">
        <v>571</v>
      </c>
      <c r="H88" s="488" t="s">
        <v>1066</v>
      </c>
      <c r="I88" s="355" t="s">
        <v>2088</v>
      </c>
    </row>
    <row r="89" spans="1:9" s="504" customFormat="1" ht="15" customHeight="1" x14ac:dyDescent="0.2">
      <c r="A89" s="424">
        <v>43360</v>
      </c>
      <c r="B89" s="490" t="s">
        <v>2156</v>
      </c>
      <c r="C89" s="496" t="s">
        <v>176</v>
      </c>
      <c r="D89" s="485" t="s">
        <v>25</v>
      </c>
      <c r="E89" s="345">
        <v>5000</v>
      </c>
      <c r="F89" s="189">
        <f t="shared" si="1"/>
        <v>8.7565674255691768</v>
      </c>
      <c r="G89" s="487">
        <v>571</v>
      </c>
      <c r="H89" s="488" t="s">
        <v>1066</v>
      </c>
      <c r="I89" s="473" t="s">
        <v>2051</v>
      </c>
    </row>
    <row r="90" spans="1:9" ht="15.75" customHeight="1" x14ac:dyDescent="0.2">
      <c r="A90" s="424">
        <v>43361</v>
      </c>
      <c r="B90" s="490" t="s">
        <v>2150</v>
      </c>
      <c r="C90" s="496" t="s">
        <v>176</v>
      </c>
      <c r="D90" s="485" t="s">
        <v>102</v>
      </c>
      <c r="E90" s="345">
        <v>8000</v>
      </c>
      <c r="F90" s="189">
        <f t="shared" si="1"/>
        <v>14.010507880910684</v>
      </c>
      <c r="G90" s="487">
        <v>571</v>
      </c>
      <c r="H90" s="488" t="s">
        <v>1066</v>
      </c>
      <c r="I90" s="473" t="s">
        <v>2053</v>
      </c>
    </row>
    <row r="91" spans="1:9" ht="15.75" customHeight="1" x14ac:dyDescent="0.2">
      <c r="A91" s="424">
        <v>43361</v>
      </c>
      <c r="B91" s="490" t="s">
        <v>2150</v>
      </c>
      <c r="C91" s="496" t="s">
        <v>176</v>
      </c>
      <c r="D91" s="485" t="s">
        <v>102</v>
      </c>
      <c r="E91" s="345">
        <v>6000</v>
      </c>
      <c r="F91" s="189">
        <f t="shared" si="1"/>
        <v>10.507880910683012</v>
      </c>
      <c r="G91" s="487">
        <v>571</v>
      </c>
      <c r="H91" s="488" t="s">
        <v>1066</v>
      </c>
      <c r="I91" s="473" t="s">
        <v>2055</v>
      </c>
    </row>
    <row r="92" spans="1:9" ht="15.75" customHeight="1" x14ac:dyDescent="0.2">
      <c r="A92" s="424">
        <v>43361</v>
      </c>
      <c r="B92" s="490" t="s">
        <v>2150</v>
      </c>
      <c r="C92" s="496" t="s">
        <v>176</v>
      </c>
      <c r="D92" s="485" t="s">
        <v>102</v>
      </c>
      <c r="E92" s="345">
        <v>8000</v>
      </c>
      <c r="F92" s="189">
        <f t="shared" si="1"/>
        <v>14.010507880910684</v>
      </c>
      <c r="G92" s="487">
        <v>571</v>
      </c>
      <c r="H92" s="488" t="s">
        <v>1066</v>
      </c>
      <c r="I92" s="473" t="s">
        <v>2054</v>
      </c>
    </row>
    <row r="93" spans="1:9" ht="15.75" customHeight="1" x14ac:dyDescent="0.2">
      <c r="A93" s="424">
        <v>43361</v>
      </c>
      <c r="B93" s="490" t="s">
        <v>2151</v>
      </c>
      <c r="C93" s="496" t="s">
        <v>176</v>
      </c>
      <c r="D93" s="485" t="s">
        <v>3</v>
      </c>
      <c r="E93" s="345">
        <v>8000</v>
      </c>
      <c r="F93" s="189">
        <f t="shared" si="1"/>
        <v>14.010507880910684</v>
      </c>
      <c r="G93" s="487">
        <v>571</v>
      </c>
      <c r="H93" s="488" t="s">
        <v>1066</v>
      </c>
      <c r="I93" s="473" t="s">
        <v>2056</v>
      </c>
    </row>
    <row r="94" spans="1:9" ht="15.75" customHeight="1" x14ac:dyDescent="0.2">
      <c r="A94" s="424">
        <v>43361</v>
      </c>
      <c r="B94" s="490" t="s">
        <v>2153</v>
      </c>
      <c r="C94" s="496" t="s">
        <v>176</v>
      </c>
      <c r="D94" s="485" t="s">
        <v>25</v>
      </c>
      <c r="E94" s="345">
        <v>7000</v>
      </c>
      <c r="F94" s="189">
        <f t="shared" si="1"/>
        <v>12.259194395796847</v>
      </c>
      <c r="G94" s="487">
        <v>571</v>
      </c>
      <c r="H94" s="488" t="s">
        <v>1066</v>
      </c>
      <c r="I94" s="492" t="s">
        <v>2052</v>
      </c>
    </row>
    <row r="95" spans="1:9" ht="15.75" customHeight="1" x14ac:dyDescent="0.2">
      <c r="A95" s="424">
        <v>43361</v>
      </c>
      <c r="B95" s="490" t="s">
        <v>2154</v>
      </c>
      <c r="C95" s="496" t="s">
        <v>176</v>
      </c>
      <c r="D95" s="485" t="s">
        <v>25</v>
      </c>
      <c r="E95" s="345">
        <v>40000</v>
      </c>
      <c r="F95" s="189">
        <f t="shared" si="1"/>
        <v>71.972218723572709</v>
      </c>
      <c r="G95" s="487">
        <v>555.77</v>
      </c>
      <c r="H95" s="488" t="s">
        <v>1066</v>
      </c>
      <c r="I95" s="492" t="s">
        <v>2052</v>
      </c>
    </row>
    <row r="96" spans="1:9" ht="15.75" customHeight="1" x14ac:dyDescent="0.2">
      <c r="A96" s="424">
        <v>43362</v>
      </c>
      <c r="B96" s="490" t="s">
        <v>521</v>
      </c>
      <c r="C96" s="496" t="s">
        <v>176</v>
      </c>
      <c r="D96" s="485" t="s">
        <v>25</v>
      </c>
      <c r="E96" s="345">
        <v>3000</v>
      </c>
      <c r="F96" s="189">
        <f t="shared" si="1"/>
        <v>5.3979164042679528</v>
      </c>
      <c r="G96" s="487">
        <v>555.77</v>
      </c>
      <c r="H96" s="488" t="s">
        <v>1066</v>
      </c>
      <c r="I96" s="492" t="s">
        <v>2052</v>
      </c>
    </row>
    <row r="97" spans="1:9" ht="15.75" customHeight="1" x14ac:dyDescent="0.2">
      <c r="A97" s="424">
        <v>43362</v>
      </c>
      <c r="B97" s="490" t="s">
        <v>2038</v>
      </c>
      <c r="C97" s="345" t="s">
        <v>176</v>
      </c>
      <c r="D97" s="485" t="s">
        <v>34</v>
      </c>
      <c r="E97" s="345">
        <v>5000</v>
      </c>
      <c r="F97" s="189">
        <f t="shared" si="1"/>
        <v>8.9965273404465886</v>
      </c>
      <c r="G97" s="487">
        <v>555.77</v>
      </c>
      <c r="H97" s="488" t="s">
        <v>1066</v>
      </c>
      <c r="I97" s="492" t="s">
        <v>2057</v>
      </c>
    </row>
    <row r="98" spans="1:9" ht="15.75" customHeight="1" x14ac:dyDescent="0.2">
      <c r="A98" s="424">
        <v>43362</v>
      </c>
      <c r="B98" s="490" t="s">
        <v>2040</v>
      </c>
      <c r="C98" s="345" t="s">
        <v>176</v>
      </c>
      <c r="D98" s="485" t="s">
        <v>34</v>
      </c>
      <c r="E98" s="345">
        <v>20000</v>
      </c>
      <c r="F98" s="189">
        <f t="shared" si="1"/>
        <v>35.986109361786355</v>
      </c>
      <c r="G98" s="487">
        <v>555.77</v>
      </c>
      <c r="H98" s="488" t="s">
        <v>1066</v>
      </c>
      <c r="I98" s="492" t="s">
        <v>2057</v>
      </c>
    </row>
    <row r="99" spans="1:9" ht="15.75" customHeight="1" x14ac:dyDescent="0.2">
      <c r="A99" s="424">
        <v>43362</v>
      </c>
      <c r="B99" s="490" t="s">
        <v>2155</v>
      </c>
      <c r="C99" s="345" t="s">
        <v>176</v>
      </c>
      <c r="D99" s="485" t="s">
        <v>34</v>
      </c>
      <c r="E99" s="345">
        <v>3500</v>
      </c>
      <c r="F99" s="189">
        <f t="shared" si="1"/>
        <v>6.2975691383126113</v>
      </c>
      <c r="G99" s="487">
        <v>555.77</v>
      </c>
      <c r="H99" s="488" t="s">
        <v>1066</v>
      </c>
      <c r="I99" s="473" t="s">
        <v>2060</v>
      </c>
    </row>
    <row r="100" spans="1:9" ht="15.75" customHeight="1" x14ac:dyDescent="0.2">
      <c r="A100" s="424">
        <v>43362</v>
      </c>
      <c r="B100" s="490" t="s">
        <v>2155</v>
      </c>
      <c r="C100" s="345" t="s">
        <v>176</v>
      </c>
      <c r="D100" s="485" t="s">
        <v>34</v>
      </c>
      <c r="E100" s="345">
        <v>4500</v>
      </c>
      <c r="F100" s="189">
        <f t="shared" si="1"/>
        <v>8.0968746064019292</v>
      </c>
      <c r="G100" s="487">
        <v>555.77</v>
      </c>
      <c r="H100" s="488" t="s">
        <v>1066</v>
      </c>
      <c r="I100" s="473" t="s">
        <v>2058</v>
      </c>
    </row>
    <row r="101" spans="1:9" ht="15.75" customHeight="1" x14ac:dyDescent="0.2">
      <c r="A101" s="424">
        <v>43362</v>
      </c>
      <c r="B101" s="490" t="s">
        <v>2307</v>
      </c>
      <c r="C101" s="345" t="s">
        <v>792</v>
      </c>
      <c r="D101" s="485" t="s">
        <v>34</v>
      </c>
      <c r="E101" s="345">
        <v>5000</v>
      </c>
      <c r="F101" s="189">
        <f t="shared" si="1"/>
        <v>8.9965273404465886</v>
      </c>
      <c r="G101" s="487">
        <v>555.77</v>
      </c>
      <c r="H101" s="488" t="s">
        <v>1066</v>
      </c>
      <c r="I101" s="473" t="s">
        <v>2041</v>
      </c>
    </row>
    <row r="102" spans="1:9" s="504" customFormat="1" ht="15.75" customHeight="1" x14ac:dyDescent="0.2">
      <c r="A102" s="424">
        <v>43362</v>
      </c>
      <c r="B102" s="490" t="s">
        <v>2156</v>
      </c>
      <c r="C102" s="345" t="s">
        <v>176</v>
      </c>
      <c r="D102" s="485" t="s">
        <v>25</v>
      </c>
      <c r="E102" s="345">
        <v>5000</v>
      </c>
      <c r="F102" s="189">
        <f t="shared" si="1"/>
        <v>8.9965273404465886</v>
      </c>
      <c r="G102" s="487">
        <v>555.77</v>
      </c>
      <c r="H102" s="488" t="s">
        <v>1066</v>
      </c>
      <c r="I102" s="473" t="s">
        <v>2051</v>
      </c>
    </row>
    <row r="103" spans="1:9" s="504" customFormat="1" ht="15.75" customHeight="1" x14ac:dyDescent="0.2">
      <c r="A103" s="424">
        <v>43363</v>
      </c>
      <c r="B103" s="490" t="s">
        <v>2157</v>
      </c>
      <c r="C103" s="345" t="s">
        <v>176</v>
      </c>
      <c r="D103" s="145" t="s">
        <v>25</v>
      </c>
      <c r="E103" s="345">
        <v>5000</v>
      </c>
      <c r="F103" s="189">
        <f t="shared" si="1"/>
        <v>8.9965273404465886</v>
      </c>
      <c r="G103" s="487">
        <v>555.77</v>
      </c>
      <c r="H103" s="488" t="s">
        <v>1066</v>
      </c>
      <c r="I103" s="473" t="s">
        <v>2051</v>
      </c>
    </row>
    <row r="104" spans="1:9" s="504" customFormat="1" ht="15.75" customHeight="1" x14ac:dyDescent="0.2">
      <c r="A104" s="424">
        <v>43364</v>
      </c>
      <c r="B104" s="490" t="s">
        <v>1980</v>
      </c>
      <c r="C104" s="345" t="s">
        <v>109</v>
      </c>
      <c r="D104" s="504" t="s">
        <v>3</v>
      </c>
      <c r="E104" s="345">
        <v>53081</v>
      </c>
      <c r="F104" s="189">
        <f t="shared" si="1"/>
        <v>95.508933551649065</v>
      </c>
      <c r="G104" s="487">
        <v>555.77</v>
      </c>
      <c r="H104" s="488" t="s">
        <v>1066</v>
      </c>
      <c r="I104" s="473" t="s">
        <v>2043</v>
      </c>
    </row>
    <row r="105" spans="1:9" ht="15" customHeight="1" x14ac:dyDescent="0.2">
      <c r="A105" s="424">
        <v>43364</v>
      </c>
      <c r="B105" s="490" t="s">
        <v>481</v>
      </c>
      <c r="C105" s="345" t="s">
        <v>176</v>
      </c>
      <c r="D105" s="485" t="s">
        <v>102</v>
      </c>
      <c r="E105" s="345">
        <v>3500</v>
      </c>
      <c r="F105" s="189">
        <f t="shared" si="1"/>
        <v>6.2975691383126113</v>
      </c>
      <c r="G105" s="487">
        <v>555.77</v>
      </c>
      <c r="H105" s="488" t="s">
        <v>1066</v>
      </c>
      <c r="I105" s="473" t="s">
        <v>2053</v>
      </c>
    </row>
    <row r="106" spans="1:9" s="504" customFormat="1" ht="15.75" customHeight="1" x14ac:dyDescent="0.2">
      <c r="A106" s="424">
        <v>43364</v>
      </c>
      <c r="B106" s="490" t="s">
        <v>1979</v>
      </c>
      <c r="C106" s="345" t="s">
        <v>108</v>
      </c>
      <c r="D106" s="485" t="s">
        <v>3</v>
      </c>
      <c r="E106" s="345">
        <v>1500</v>
      </c>
      <c r="F106" s="189">
        <f t="shared" si="1"/>
        <v>2.6989582021339764</v>
      </c>
      <c r="G106" s="487">
        <v>555.77</v>
      </c>
      <c r="H106" s="488" t="s">
        <v>1066</v>
      </c>
      <c r="I106" s="473" t="s">
        <v>2042</v>
      </c>
    </row>
    <row r="107" spans="1:9" ht="15.75" customHeight="1" x14ac:dyDescent="0.2">
      <c r="A107" s="424">
        <v>43367</v>
      </c>
      <c r="B107" s="490" t="s">
        <v>521</v>
      </c>
      <c r="C107" s="345" t="s">
        <v>176</v>
      </c>
      <c r="D107" s="498" t="s">
        <v>3</v>
      </c>
      <c r="E107" s="345">
        <v>2000</v>
      </c>
      <c r="F107" s="189">
        <f t="shared" si="1"/>
        <v>3.5986109361786354</v>
      </c>
      <c r="G107" s="487">
        <v>555.77</v>
      </c>
      <c r="H107" s="488" t="s">
        <v>1066</v>
      </c>
      <c r="I107" s="473" t="s">
        <v>2056</v>
      </c>
    </row>
    <row r="108" spans="1:9" ht="15.75" customHeight="1" x14ac:dyDescent="0.2">
      <c r="A108" s="424">
        <v>43367</v>
      </c>
      <c r="B108" s="490" t="s">
        <v>2158</v>
      </c>
      <c r="C108" s="345" t="s">
        <v>176</v>
      </c>
      <c r="D108" s="498" t="s">
        <v>102</v>
      </c>
      <c r="E108" s="345">
        <v>2700</v>
      </c>
      <c r="F108" s="189">
        <f t="shared" si="1"/>
        <v>4.8581247638411575</v>
      </c>
      <c r="G108" s="487">
        <v>555.77</v>
      </c>
      <c r="H108" s="488" t="s">
        <v>1066</v>
      </c>
      <c r="I108" s="473" t="s">
        <v>2055</v>
      </c>
    </row>
    <row r="109" spans="1:9" ht="15.75" customHeight="1" x14ac:dyDescent="0.2">
      <c r="A109" s="424">
        <v>43367</v>
      </c>
      <c r="B109" s="490" t="s">
        <v>481</v>
      </c>
      <c r="C109" s="345" t="s">
        <v>176</v>
      </c>
      <c r="D109" s="485" t="s">
        <v>34</v>
      </c>
      <c r="E109" s="345">
        <v>3000</v>
      </c>
      <c r="F109" s="189">
        <f t="shared" si="1"/>
        <v>5.3979164042679528</v>
      </c>
      <c r="G109" s="487">
        <v>555.77</v>
      </c>
      <c r="H109" s="488" t="s">
        <v>1066</v>
      </c>
      <c r="I109" s="473" t="s">
        <v>2058</v>
      </c>
    </row>
    <row r="110" spans="1:9" ht="15.75" customHeight="1" x14ac:dyDescent="0.2">
      <c r="A110" s="424">
        <v>43367</v>
      </c>
      <c r="B110" s="490" t="s">
        <v>2159</v>
      </c>
      <c r="C110" s="345" t="s">
        <v>176</v>
      </c>
      <c r="D110" s="485" t="s">
        <v>102</v>
      </c>
      <c r="E110" s="345">
        <v>6000</v>
      </c>
      <c r="F110" s="189">
        <f t="shared" si="1"/>
        <v>10.795832808535906</v>
      </c>
      <c r="G110" s="487">
        <v>555.77</v>
      </c>
      <c r="H110" s="488" t="s">
        <v>1066</v>
      </c>
      <c r="I110" s="473" t="s">
        <v>2055</v>
      </c>
    </row>
    <row r="111" spans="1:9" ht="15.75" customHeight="1" x14ac:dyDescent="0.2">
      <c r="A111" s="424">
        <v>43367</v>
      </c>
      <c r="B111" s="490" t="s">
        <v>2163</v>
      </c>
      <c r="C111" s="345" t="s">
        <v>176</v>
      </c>
      <c r="D111" s="485" t="s">
        <v>25</v>
      </c>
      <c r="E111" s="345">
        <v>15000</v>
      </c>
      <c r="F111" s="189">
        <f t="shared" si="1"/>
        <v>26.989582021339764</v>
      </c>
      <c r="G111" s="487">
        <v>555.77</v>
      </c>
      <c r="H111" s="488" t="s">
        <v>1066</v>
      </c>
      <c r="I111" s="473" t="s">
        <v>2051</v>
      </c>
    </row>
    <row r="112" spans="1:9" ht="15.75" customHeight="1" x14ac:dyDescent="0.2">
      <c r="A112" s="505">
        <v>43367</v>
      </c>
      <c r="B112" s="475" t="s">
        <v>1982</v>
      </c>
      <c r="C112" s="502" t="s">
        <v>110</v>
      </c>
      <c r="D112" s="498" t="s">
        <v>25</v>
      </c>
      <c r="E112" s="341">
        <v>1200000</v>
      </c>
      <c r="F112" s="189">
        <f t="shared" si="1"/>
        <v>2159.1665617071812</v>
      </c>
      <c r="G112" s="487">
        <v>555.77</v>
      </c>
      <c r="H112" s="488" t="s">
        <v>1066</v>
      </c>
      <c r="I112" s="355" t="s">
        <v>2091</v>
      </c>
    </row>
    <row r="113" spans="1:9" ht="15.75" customHeight="1" x14ac:dyDescent="0.2">
      <c r="A113" s="505">
        <v>43367</v>
      </c>
      <c r="B113" s="475" t="s">
        <v>2177</v>
      </c>
      <c r="C113" s="502" t="s">
        <v>110</v>
      </c>
      <c r="D113" s="498" t="s">
        <v>25</v>
      </c>
      <c r="E113" s="341">
        <v>1100000</v>
      </c>
      <c r="F113" s="189">
        <f t="shared" si="1"/>
        <v>1979.2360148982493</v>
      </c>
      <c r="G113" s="487">
        <v>555.77</v>
      </c>
      <c r="H113" s="488" t="s">
        <v>1066</v>
      </c>
      <c r="I113" s="355" t="s">
        <v>2092</v>
      </c>
    </row>
    <row r="114" spans="1:9" s="504" customFormat="1" ht="15.75" customHeight="1" x14ac:dyDescent="0.2">
      <c r="A114" s="425">
        <v>43367</v>
      </c>
      <c r="B114" s="476" t="s">
        <v>1983</v>
      </c>
      <c r="C114" s="501" t="s">
        <v>331</v>
      </c>
      <c r="D114" s="498" t="s">
        <v>3</v>
      </c>
      <c r="E114" s="341">
        <v>176000</v>
      </c>
      <c r="F114" s="189">
        <f t="shared" si="1"/>
        <v>316.67776238371988</v>
      </c>
      <c r="G114" s="487">
        <v>555.77</v>
      </c>
      <c r="H114" s="488" t="s">
        <v>1066</v>
      </c>
      <c r="I114" s="306" t="s">
        <v>2093</v>
      </c>
    </row>
    <row r="115" spans="1:9" ht="15.75" customHeight="1" x14ac:dyDescent="0.2">
      <c r="A115" s="505">
        <v>43368</v>
      </c>
      <c r="B115" s="476" t="s">
        <v>1990</v>
      </c>
      <c r="C115" s="502" t="s">
        <v>110</v>
      </c>
      <c r="D115" s="485" t="s">
        <v>34</v>
      </c>
      <c r="E115" s="341">
        <v>120000</v>
      </c>
      <c r="F115" s="189">
        <f t="shared" si="1"/>
        <v>215.91665617071811</v>
      </c>
      <c r="G115" s="487">
        <v>555.77</v>
      </c>
      <c r="H115" s="488" t="s">
        <v>1066</v>
      </c>
      <c r="I115" s="355" t="s">
        <v>2094</v>
      </c>
    </row>
    <row r="116" spans="1:9" ht="15.75" customHeight="1" x14ac:dyDescent="0.2">
      <c r="A116" s="505">
        <v>43368</v>
      </c>
      <c r="B116" s="476" t="s">
        <v>1989</v>
      </c>
      <c r="C116" s="502" t="s">
        <v>110</v>
      </c>
      <c r="D116" s="485" t="s">
        <v>34</v>
      </c>
      <c r="E116" s="341">
        <v>120000</v>
      </c>
      <c r="F116" s="189">
        <f t="shared" si="1"/>
        <v>215.91665617071811</v>
      </c>
      <c r="G116" s="487">
        <v>555.77</v>
      </c>
      <c r="H116" s="488" t="s">
        <v>1066</v>
      </c>
      <c r="I116" s="355" t="s">
        <v>2095</v>
      </c>
    </row>
    <row r="117" spans="1:9" ht="15.75" customHeight="1" x14ac:dyDescent="0.2">
      <c r="A117" s="425">
        <v>43368</v>
      </c>
      <c r="B117" s="476" t="s">
        <v>1991</v>
      </c>
      <c r="C117" s="502" t="s">
        <v>110</v>
      </c>
      <c r="D117" s="485" t="s">
        <v>34</v>
      </c>
      <c r="E117" s="341">
        <v>120000</v>
      </c>
      <c r="F117" s="189">
        <f t="shared" si="1"/>
        <v>215.91665617071811</v>
      </c>
      <c r="G117" s="487">
        <v>555.77</v>
      </c>
      <c r="H117" s="488" t="s">
        <v>1066</v>
      </c>
      <c r="I117" s="355" t="s">
        <v>2096</v>
      </c>
    </row>
    <row r="118" spans="1:9" ht="15.75" customHeight="1" x14ac:dyDescent="0.2">
      <c r="A118" s="505">
        <v>43368</v>
      </c>
      <c r="B118" s="476" t="s">
        <v>2182</v>
      </c>
      <c r="C118" s="502" t="s">
        <v>110</v>
      </c>
      <c r="D118" s="485" t="s">
        <v>34</v>
      </c>
      <c r="E118" s="341">
        <v>25000</v>
      </c>
      <c r="F118" s="189">
        <f t="shared" si="1"/>
        <v>44.982636702232938</v>
      </c>
      <c r="G118" s="487">
        <v>555.77</v>
      </c>
      <c r="H118" s="488" t="s">
        <v>1066</v>
      </c>
      <c r="I118" s="355" t="s">
        <v>2097</v>
      </c>
    </row>
    <row r="119" spans="1:9" ht="15.75" customHeight="1" x14ac:dyDescent="0.2">
      <c r="A119" s="505">
        <v>43368</v>
      </c>
      <c r="B119" s="476" t="s">
        <v>1993</v>
      </c>
      <c r="C119" s="502" t="s">
        <v>110</v>
      </c>
      <c r="D119" s="485" t="s">
        <v>3</v>
      </c>
      <c r="E119" s="341">
        <v>369325</v>
      </c>
      <c r="F119" s="189">
        <f t="shared" si="1"/>
        <v>664.52849200208721</v>
      </c>
      <c r="G119" s="487">
        <v>555.77</v>
      </c>
      <c r="H119" s="488" t="s">
        <v>1066</v>
      </c>
      <c r="I119" s="355" t="s">
        <v>2098</v>
      </c>
    </row>
    <row r="120" spans="1:9" ht="15.75" customHeight="1" x14ac:dyDescent="0.2">
      <c r="A120" s="505">
        <v>43368</v>
      </c>
      <c r="B120" s="476" t="s">
        <v>1992</v>
      </c>
      <c r="C120" s="502" t="s">
        <v>110</v>
      </c>
      <c r="D120" s="485" t="s">
        <v>102</v>
      </c>
      <c r="E120" s="341">
        <v>220000</v>
      </c>
      <c r="F120" s="189">
        <f t="shared" si="1"/>
        <v>395.84720297964986</v>
      </c>
      <c r="G120" s="487">
        <v>555.77</v>
      </c>
      <c r="H120" s="488" t="s">
        <v>1066</v>
      </c>
      <c r="I120" s="355" t="s">
        <v>2099</v>
      </c>
    </row>
    <row r="121" spans="1:9" ht="15.75" customHeight="1" x14ac:dyDescent="0.2">
      <c r="A121" s="505">
        <v>43368</v>
      </c>
      <c r="B121" s="476" t="s">
        <v>1994</v>
      </c>
      <c r="C121" s="502" t="s">
        <v>110</v>
      </c>
      <c r="D121" s="485" t="s">
        <v>102</v>
      </c>
      <c r="E121" s="341">
        <v>220000</v>
      </c>
      <c r="F121" s="189">
        <f t="shared" si="1"/>
        <v>395.84720297964986</v>
      </c>
      <c r="G121" s="487">
        <v>555.77</v>
      </c>
      <c r="H121" s="488" t="s">
        <v>1066</v>
      </c>
      <c r="I121" s="355" t="s">
        <v>2100</v>
      </c>
    </row>
    <row r="122" spans="1:9" ht="15.75" customHeight="1" x14ac:dyDescent="0.2">
      <c r="A122" s="505">
        <v>43368</v>
      </c>
      <c r="B122" s="476" t="s">
        <v>1995</v>
      </c>
      <c r="C122" s="502" t="s">
        <v>110</v>
      </c>
      <c r="D122" s="485" t="s">
        <v>102</v>
      </c>
      <c r="E122" s="341">
        <v>220000</v>
      </c>
      <c r="F122" s="189">
        <f t="shared" si="1"/>
        <v>395.84720297964986</v>
      </c>
      <c r="G122" s="487">
        <v>555.77</v>
      </c>
      <c r="H122" s="488" t="s">
        <v>1066</v>
      </c>
      <c r="I122" s="355" t="s">
        <v>2101</v>
      </c>
    </row>
    <row r="123" spans="1:9" ht="15.75" customHeight="1" x14ac:dyDescent="0.2">
      <c r="A123" s="505">
        <v>43368</v>
      </c>
      <c r="B123" s="476" t="s">
        <v>2310</v>
      </c>
      <c r="C123" s="502" t="s">
        <v>110</v>
      </c>
      <c r="D123" s="485" t="s">
        <v>102</v>
      </c>
      <c r="E123" s="341">
        <v>3011381</v>
      </c>
      <c r="F123" s="189">
        <f t="shared" si="1"/>
        <v>5418.3942998002776</v>
      </c>
      <c r="G123" s="487">
        <v>555.77</v>
      </c>
      <c r="H123" s="488" t="s">
        <v>1066</v>
      </c>
      <c r="I123" s="355" t="s">
        <v>2102</v>
      </c>
    </row>
    <row r="124" spans="1:9" ht="15.75" customHeight="1" x14ac:dyDescent="0.2">
      <c r="A124" s="505">
        <v>43368</v>
      </c>
      <c r="B124" s="476" t="s">
        <v>2065</v>
      </c>
      <c r="C124" s="345" t="s">
        <v>109</v>
      </c>
      <c r="D124" s="485" t="s">
        <v>3</v>
      </c>
      <c r="E124" s="341">
        <v>70200</v>
      </c>
      <c r="F124" s="189">
        <f t="shared" si="1"/>
        <v>126.31124385987009</v>
      </c>
      <c r="G124" s="487">
        <v>555.77</v>
      </c>
      <c r="H124" s="488" t="s">
        <v>1066</v>
      </c>
      <c r="I124" s="355" t="s">
        <v>2103</v>
      </c>
    </row>
    <row r="125" spans="1:9" ht="15.75" customHeight="1" x14ac:dyDescent="0.2">
      <c r="A125" s="424">
        <v>43368</v>
      </c>
      <c r="B125" s="490" t="s">
        <v>2160</v>
      </c>
      <c r="C125" s="345" t="s">
        <v>176</v>
      </c>
      <c r="D125" s="503" t="s">
        <v>102</v>
      </c>
      <c r="E125" s="345">
        <v>10000</v>
      </c>
      <c r="F125" s="189">
        <f t="shared" si="1"/>
        <v>17.993054680893177</v>
      </c>
      <c r="G125" s="487">
        <v>555.77</v>
      </c>
      <c r="H125" s="488" t="s">
        <v>1066</v>
      </c>
      <c r="I125" s="473" t="s">
        <v>2053</v>
      </c>
    </row>
    <row r="126" spans="1:9" ht="15.75" customHeight="1" x14ac:dyDescent="0.2">
      <c r="A126" s="424">
        <v>43368</v>
      </c>
      <c r="B126" s="490" t="s">
        <v>2160</v>
      </c>
      <c r="C126" s="345" t="s">
        <v>176</v>
      </c>
      <c r="D126" s="503" t="s">
        <v>102</v>
      </c>
      <c r="E126" s="345">
        <v>10000</v>
      </c>
      <c r="F126" s="189">
        <f t="shared" si="1"/>
        <v>17.993054680893177</v>
      </c>
      <c r="G126" s="487">
        <v>555.77</v>
      </c>
      <c r="H126" s="488" t="s">
        <v>1066</v>
      </c>
      <c r="I126" s="473" t="s">
        <v>2054</v>
      </c>
    </row>
    <row r="127" spans="1:9" ht="15.75" customHeight="1" x14ac:dyDescent="0.2">
      <c r="A127" s="424">
        <v>43368</v>
      </c>
      <c r="B127" s="490" t="s">
        <v>2160</v>
      </c>
      <c r="C127" s="345" t="s">
        <v>176</v>
      </c>
      <c r="D127" s="485" t="s">
        <v>102</v>
      </c>
      <c r="E127" s="345">
        <v>10000</v>
      </c>
      <c r="F127" s="189">
        <f t="shared" si="1"/>
        <v>17.993054680893177</v>
      </c>
      <c r="G127" s="487">
        <v>555.77</v>
      </c>
      <c r="H127" s="488" t="s">
        <v>1066</v>
      </c>
      <c r="I127" s="473" t="s">
        <v>2055</v>
      </c>
    </row>
    <row r="128" spans="1:9" ht="15.75" customHeight="1" x14ac:dyDescent="0.2">
      <c r="A128" s="424">
        <v>43368</v>
      </c>
      <c r="B128" s="490" t="s">
        <v>2161</v>
      </c>
      <c r="C128" s="345" t="s">
        <v>176</v>
      </c>
      <c r="D128" s="498" t="s">
        <v>3</v>
      </c>
      <c r="E128" s="345">
        <v>10000</v>
      </c>
      <c r="F128" s="189">
        <f t="shared" si="1"/>
        <v>17.993054680893177</v>
      </c>
      <c r="G128" s="487">
        <v>555.77</v>
      </c>
      <c r="H128" s="488" t="s">
        <v>1066</v>
      </c>
      <c r="I128" s="473" t="s">
        <v>2056</v>
      </c>
    </row>
    <row r="129" spans="1:9" x14ac:dyDescent="0.2">
      <c r="A129" s="424">
        <v>43368</v>
      </c>
      <c r="B129" s="490" t="s">
        <v>1996</v>
      </c>
      <c r="C129" s="345" t="s">
        <v>171</v>
      </c>
      <c r="D129" s="503" t="s">
        <v>3</v>
      </c>
      <c r="E129" s="345">
        <v>92000</v>
      </c>
      <c r="F129" s="189">
        <f t="shared" si="1"/>
        <v>165.53610306421723</v>
      </c>
      <c r="G129" s="487">
        <v>555.77</v>
      </c>
      <c r="H129" s="488" t="s">
        <v>1066</v>
      </c>
      <c r="I129" s="473" t="s">
        <v>2056</v>
      </c>
    </row>
    <row r="130" spans="1:9" ht="15.75" customHeight="1" x14ac:dyDescent="0.2">
      <c r="A130" s="424">
        <v>43368</v>
      </c>
      <c r="B130" s="490" t="s">
        <v>2162</v>
      </c>
      <c r="C130" s="345" t="s">
        <v>176</v>
      </c>
      <c r="D130" s="485" t="s">
        <v>102</v>
      </c>
      <c r="E130" s="345">
        <v>5500</v>
      </c>
      <c r="F130" s="189">
        <f t="shared" si="1"/>
        <v>9.8961800744912463</v>
      </c>
      <c r="G130" s="487">
        <v>555.77</v>
      </c>
      <c r="H130" s="488" t="s">
        <v>1066</v>
      </c>
      <c r="I130" s="473" t="s">
        <v>2054</v>
      </c>
    </row>
    <row r="131" spans="1:9" ht="15.75" customHeight="1" x14ac:dyDescent="0.2">
      <c r="A131" s="424">
        <v>43368</v>
      </c>
      <c r="B131" s="490" t="s">
        <v>1998</v>
      </c>
      <c r="C131" s="345" t="s">
        <v>108</v>
      </c>
      <c r="D131" s="498" t="s">
        <v>3</v>
      </c>
      <c r="E131" s="345">
        <v>9350</v>
      </c>
      <c r="F131" s="189">
        <f t="shared" ref="F131:F156" si="2">E131/G131</f>
        <v>16.82350612663512</v>
      </c>
      <c r="G131" s="487">
        <v>555.77</v>
      </c>
      <c r="H131" s="488" t="s">
        <v>1066</v>
      </c>
      <c r="I131" s="473" t="s">
        <v>2046</v>
      </c>
    </row>
    <row r="132" spans="1:9" ht="15.75" customHeight="1" x14ac:dyDescent="0.2">
      <c r="A132" s="424">
        <v>43368</v>
      </c>
      <c r="B132" s="490" t="s">
        <v>481</v>
      </c>
      <c r="C132" s="345" t="s">
        <v>176</v>
      </c>
      <c r="D132" s="498" t="s">
        <v>102</v>
      </c>
      <c r="E132" s="345">
        <v>4000</v>
      </c>
      <c r="F132" s="189">
        <f t="shared" si="2"/>
        <v>7.1972218723572707</v>
      </c>
      <c r="G132" s="487">
        <v>555.77</v>
      </c>
      <c r="H132" s="488" t="s">
        <v>1066</v>
      </c>
      <c r="I132" s="473" t="s">
        <v>2053</v>
      </c>
    </row>
    <row r="133" spans="1:9" ht="15.75" customHeight="1" x14ac:dyDescent="0.2">
      <c r="A133" s="424">
        <v>43368</v>
      </c>
      <c r="B133" s="490" t="s">
        <v>2164</v>
      </c>
      <c r="C133" s="345" t="s">
        <v>176</v>
      </c>
      <c r="D133" s="485" t="s">
        <v>25</v>
      </c>
      <c r="E133" s="345">
        <v>5000</v>
      </c>
      <c r="F133" s="189">
        <f t="shared" si="2"/>
        <v>8.9965273404465886</v>
      </c>
      <c r="G133" s="487">
        <v>555.77</v>
      </c>
      <c r="H133" s="488" t="s">
        <v>1066</v>
      </c>
      <c r="I133" s="473" t="s">
        <v>2051</v>
      </c>
    </row>
    <row r="134" spans="1:9" ht="15.75" customHeight="1" x14ac:dyDescent="0.2">
      <c r="A134" s="424">
        <v>43368</v>
      </c>
      <c r="B134" s="490" t="s">
        <v>2003</v>
      </c>
      <c r="C134" s="546" t="s">
        <v>110</v>
      </c>
      <c r="D134" s="485" t="s">
        <v>167</v>
      </c>
      <c r="E134" s="345">
        <v>5245</v>
      </c>
      <c r="F134" s="189">
        <f t="shared" si="2"/>
        <v>9.4373571801284708</v>
      </c>
      <c r="G134" s="487">
        <v>555.77</v>
      </c>
      <c r="H134" s="488" t="s">
        <v>1066</v>
      </c>
      <c r="I134" s="492" t="s">
        <v>2047</v>
      </c>
    </row>
    <row r="135" spans="1:9" ht="15.75" customHeight="1" x14ac:dyDescent="0.2">
      <c r="A135" s="424">
        <v>43368</v>
      </c>
      <c r="B135" s="490" t="s">
        <v>2158</v>
      </c>
      <c r="C135" s="345" t="s">
        <v>176</v>
      </c>
      <c r="D135" s="498" t="s">
        <v>25</v>
      </c>
      <c r="E135" s="345">
        <v>4000</v>
      </c>
      <c r="F135" s="189">
        <f t="shared" si="2"/>
        <v>7.1972218723572707</v>
      </c>
      <c r="G135" s="487">
        <v>555.77</v>
      </c>
      <c r="H135" s="488" t="s">
        <v>1066</v>
      </c>
      <c r="I135" s="473" t="s">
        <v>2051</v>
      </c>
    </row>
    <row r="136" spans="1:9" ht="15.75" customHeight="1" x14ac:dyDescent="0.2">
      <c r="A136" s="424">
        <v>43368</v>
      </c>
      <c r="B136" s="490" t="s">
        <v>2172</v>
      </c>
      <c r="C136" s="345" t="s">
        <v>176</v>
      </c>
      <c r="D136" s="498" t="s">
        <v>25</v>
      </c>
      <c r="E136" s="345">
        <v>5000</v>
      </c>
      <c r="F136" s="189">
        <f t="shared" si="2"/>
        <v>8.9965273404465886</v>
      </c>
      <c r="G136" s="487">
        <v>555.77</v>
      </c>
      <c r="H136" s="488" t="s">
        <v>1066</v>
      </c>
      <c r="I136" s="473" t="s">
        <v>2051</v>
      </c>
    </row>
    <row r="137" spans="1:9" ht="14.25" customHeight="1" x14ac:dyDescent="0.2">
      <c r="A137" s="424">
        <v>43369</v>
      </c>
      <c r="B137" s="490" t="s">
        <v>481</v>
      </c>
      <c r="C137" s="345" t="s">
        <v>176</v>
      </c>
      <c r="D137" s="498" t="s">
        <v>102</v>
      </c>
      <c r="E137" s="345">
        <v>4000</v>
      </c>
      <c r="F137" s="189">
        <f t="shared" si="2"/>
        <v>7.1972218723572707</v>
      </c>
      <c r="G137" s="487">
        <v>555.77</v>
      </c>
      <c r="H137" s="488" t="s">
        <v>1066</v>
      </c>
      <c r="I137" s="473" t="s">
        <v>2053</v>
      </c>
    </row>
    <row r="138" spans="1:9" ht="14.25" customHeight="1" x14ac:dyDescent="0.2">
      <c r="A138" s="424">
        <v>43369</v>
      </c>
      <c r="B138" s="490" t="s">
        <v>1999</v>
      </c>
      <c r="C138" s="345" t="s">
        <v>331</v>
      </c>
      <c r="D138" s="503" t="s">
        <v>2183</v>
      </c>
      <c r="E138" s="345">
        <v>70000</v>
      </c>
      <c r="F138" s="189">
        <f t="shared" si="2"/>
        <v>125.95138276625224</v>
      </c>
      <c r="G138" s="487">
        <v>555.77</v>
      </c>
      <c r="H138" s="488" t="s">
        <v>1066</v>
      </c>
      <c r="I138" s="473" t="s">
        <v>2048</v>
      </c>
    </row>
    <row r="139" spans="1:9" ht="14.25" customHeight="1" x14ac:dyDescent="0.2">
      <c r="A139" s="424">
        <v>43369</v>
      </c>
      <c r="B139" s="490" t="s">
        <v>2165</v>
      </c>
      <c r="C139" s="345" t="s">
        <v>176</v>
      </c>
      <c r="D139" s="503" t="s">
        <v>34</v>
      </c>
      <c r="E139" s="345">
        <v>10000</v>
      </c>
      <c r="F139" s="189">
        <f t="shared" si="2"/>
        <v>17.993054680893177</v>
      </c>
      <c r="G139" s="487">
        <v>555.77</v>
      </c>
      <c r="H139" s="488" t="s">
        <v>1066</v>
      </c>
      <c r="I139" s="492" t="s">
        <v>2057</v>
      </c>
    </row>
    <row r="140" spans="1:9" ht="15.75" customHeight="1" x14ac:dyDescent="0.2">
      <c r="A140" s="424">
        <v>43369</v>
      </c>
      <c r="B140" s="490" t="s">
        <v>2166</v>
      </c>
      <c r="C140" s="345" t="s">
        <v>176</v>
      </c>
      <c r="D140" s="498" t="s">
        <v>34</v>
      </c>
      <c r="E140" s="345">
        <v>14500</v>
      </c>
      <c r="F140" s="189">
        <f t="shared" si="2"/>
        <v>26.089929287295107</v>
      </c>
      <c r="G140" s="487">
        <v>555.77</v>
      </c>
      <c r="H140" s="488" t="s">
        <v>1066</v>
      </c>
      <c r="I140" s="492" t="s">
        <v>2057</v>
      </c>
    </row>
    <row r="141" spans="1:9" ht="15.75" customHeight="1" x14ac:dyDescent="0.2">
      <c r="A141" s="424">
        <v>43369</v>
      </c>
      <c r="B141" s="490" t="s">
        <v>2178</v>
      </c>
      <c r="C141" s="345" t="s">
        <v>792</v>
      </c>
      <c r="D141" s="498" t="s">
        <v>34</v>
      </c>
      <c r="E141" s="345">
        <v>20000</v>
      </c>
      <c r="F141" s="189">
        <f t="shared" si="2"/>
        <v>35.986109361786355</v>
      </c>
      <c r="G141" s="487">
        <v>555.77</v>
      </c>
      <c r="H141" s="488" t="s">
        <v>1066</v>
      </c>
      <c r="I141" s="492" t="s">
        <v>2049</v>
      </c>
    </row>
    <row r="142" spans="1:9" ht="15.75" customHeight="1" x14ac:dyDescent="0.2">
      <c r="A142" s="424">
        <v>43369</v>
      </c>
      <c r="B142" s="490" t="s">
        <v>2167</v>
      </c>
      <c r="C142" s="345" t="s">
        <v>176</v>
      </c>
      <c r="D142" s="498" t="s">
        <v>34</v>
      </c>
      <c r="E142" s="345">
        <v>12500</v>
      </c>
      <c r="F142" s="189">
        <f t="shared" si="2"/>
        <v>22.491318351116469</v>
      </c>
      <c r="G142" s="487">
        <v>555.77</v>
      </c>
      <c r="H142" s="488" t="s">
        <v>1066</v>
      </c>
      <c r="I142" s="473" t="s">
        <v>2058</v>
      </c>
    </row>
    <row r="143" spans="1:9" ht="15.75" customHeight="1" x14ac:dyDescent="0.2">
      <c r="A143" s="424">
        <v>43369</v>
      </c>
      <c r="B143" s="490" t="s">
        <v>2168</v>
      </c>
      <c r="C143" s="345" t="s">
        <v>176</v>
      </c>
      <c r="D143" s="498" t="s">
        <v>34</v>
      </c>
      <c r="E143" s="345">
        <v>12500</v>
      </c>
      <c r="F143" s="189">
        <f t="shared" si="2"/>
        <v>22.491318351116469</v>
      </c>
      <c r="G143" s="487">
        <v>555.77</v>
      </c>
      <c r="H143" s="488" t="s">
        <v>1066</v>
      </c>
      <c r="I143" s="473" t="s">
        <v>2058</v>
      </c>
    </row>
    <row r="144" spans="1:9" s="506" customFormat="1" ht="15.75" customHeight="1" x14ac:dyDescent="0.2">
      <c r="A144" s="424">
        <v>43370</v>
      </c>
      <c r="B144" s="490" t="s">
        <v>2169</v>
      </c>
      <c r="C144" s="345" t="s">
        <v>176</v>
      </c>
      <c r="D144" s="498" t="s">
        <v>3</v>
      </c>
      <c r="E144" s="345">
        <v>5500</v>
      </c>
      <c r="F144" s="189">
        <f t="shared" si="2"/>
        <v>9.8961800744912463</v>
      </c>
      <c r="G144" s="487">
        <v>555.77</v>
      </c>
      <c r="H144" s="488" t="s">
        <v>1066</v>
      </c>
      <c r="I144" s="473" t="s">
        <v>2056</v>
      </c>
    </row>
    <row r="145" spans="1:9" ht="15.75" customHeight="1" x14ac:dyDescent="0.2">
      <c r="A145" s="424">
        <v>43370</v>
      </c>
      <c r="B145" s="490" t="s">
        <v>2171</v>
      </c>
      <c r="C145" s="345" t="s">
        <v>176</v>
      </c>
      <c r="D145" s="498" t="s">
        <v>3</v>
      </c>
      <c r="E145" s="345">
        <v>4000</v>
      </c>
      <c r="F145" s="189">
        <f t="shared" si="2"/>
        <v>7.1972218723572707</v>
      </c>
      <c r="G145" s="487">
        <v>555.77</v>
      </c>
      <c r="H145" s="488" t="s">
        <v>1066</v>
      </c>
      <c r="I145" s="473" t="s">
        <v>2056</v>
      </c>
    </row>
    <row r="146" spans="1:9" ht="15.75" customHeight="1" x14ac:dyDescent="0.2">
      <c r="A146" s="424">
        <v>43370</v>
      </c>
      <c r="B146" s="490" t="s">
        <v>2173</v>
      </c>
      <c r="C146" s="345" t="s">
        <v>176</v>
      </c>
      <c r="D146" s="498" t="s">
        <v>25</v>
      </c>
      <c r="E146" s="345">
        <v>9000</v>
      </c>
      <c r="F146" s="189">
        <f t="shared" si="2"/>
        <v>16.193749212803858</v>
      </c>
      <c r="G146" s="487">
        <v>555.77</v>
      </c>
      <c r="H146" s="488" t="s">
        <v>1066</v>
      </c>
      <c r="I146" s="473" t="s">
        <v>2051</v>
      </c>
    </row>
    <row r="147" spans="1:9" ht="15.75" customHeight="1" x14ac:dyDescent="0.2">
      <c r="A147" s="505">
        <v>43370</v>
      </c>
      <c r="B147" s="476" t="s">
        <v>2000</v>
      </c>
      <c r="C147" s="491" t="s">
        <v>401</v>
      </c>
      <c r="D147" s="503" t="s">
        <v>3</v>
      </c>
      <c r="E147" s="341">
        <v>64300</v>
      </c>
      <c r="F147" s="189">
        <f t="shared" si="2"/>
        <v>115.69534159814312</v>
      </c>
      <c r="G147" s="487">
        <v>555.77</v>
      </c>
      <c r="H147" s="488" t="s">
        <v>1066</v>
      </c>
      <c r="I147" s="355" t="s">
        <v>2104</v>
      </c>
    </row>
    <row r="148" spans="1:9" ht="15.75" customHeight="1" x14ac:dyDescent="0.2">
      <c r="A148" s="505">
        <v>43370</v>
      </c>
      <c r="B148" s="476" t="s">
        <v>2001</v>
      </c>
      <c r="C148" s="502" t="s">
        <v>401</v>
      </c>
      <c r="D148" s="498" t="s">
        <v>3</v>
      </c>
      <c r="E148" s="341">
        <v>28000</v>
      </c>
      <c r="F148" s="189">
        <f t="shared" si="2"/>
        <v>50.380553106500891</v>
      </c>
      <c r="G148" s="487">
        <v>555.77</v>
      </c>
      <c r="H148" s="488" t="s">
        <v>1066</v>
      </c>
      <c r="I148" s="355" t="s">
        <v>2105</v>
      </c>
    </row>
    <row r="149" spans="1:9" ht="15.75" customHeight="1" x14ac:dyDescent="0.2">
      <c r="A149" s="505">
        <v>43371</v>
      </c>
      <c r="B149" s="476" t="s">
        <v>2067</v>
      </c>
      <c r="C149" s="345" t="s">
        <v>109</v>
      </c>
      <c r="D149" s="498" t="s">
        <v>3</v>
      </c>
      <c r="E149" s="341">
        <v>25594</v>
      </c>
      <c r="F149" s="189">
        <f t="shared" si="2"/>
        <v>46.051424150277995</v>
      </c>
      <c r="G149" s="487">
        <v>555.77</v>
      </c>
      <c r="H149" s="488" t="s">
        <v>1066</v>
      </c>
      <c r="I149" s="355" t="s">
        <v>2106</v>
      </c>
    </row>
    <row r="150" spans="1:9" ht="15.75" customHeight="1" x14ac:dyDescent="0.2">
      <c r="A150" s="424">
        <v>43371</v>
      </c>
      <c r="B150" s="490" t="s">
        <v>2170</v>
      </c>
      <c r="C150" s="345" t="s">
        <v>176</v>
      </c>
      <c r="D150" s="498" t="s">
        <v>102</v>
      </c>
      <c r="E150" s="345">
        <v>1500</v>
      </c>
      <c r="F150" s="189">
        <f t="shared" si="2"/>
        <v>2.6989582021339764</v>
      </c>
      <c r="G150" s="487">
        <v>555.77</v>
      </c>
      <c r="H150" s="488" t="s">
        <v>1066</v>
      </c>
      <c r="I150" s="473" t="s">
        <v>2055</v>
      </c>
    </row>
    <row r="151" spans="1:9" ht="15.75" customHeight="1" x14ac:dyDescent="0.2">
      <c r="A151" s="424">
        <v>43371</v>
      </c>
      <c r="B151" s="490" t="s">
        <v>2002</v>
      </c>
      <c r="C151" s="345" t="s">
        <v>108</v>
      </c>
      <c r="D151" s="498" t="s">
        <v>3</v>
      </c>
      <c r="E151" s="345">
        <v>15000</v>
      </c>
      <c r="F151" s="189">
        <f t="shared" si="2"/>
        <v>26.989582021339764</v>
      </c>
      <c r="G151" s="487">
        <v>555.77</v>
      </c>
      <c r="H151" s="488" t="s">
        <v>1066</v>
      </c>
      <c r="I151" s="473" t="s">
        <v>2050</v>
      </c>
    </row>
    <row r="152" spans="1:9" ht="15.75" customHeight="1" x14ac:dyDescent="0.2">
      <c r="A152" s="424">
        <v>43371</v>
      </c>
      <c r="B152" s="490" t="s">
        <v>521</v>
      </c>
      <c r="C152" s="345" t="s">
        <v>176</v>
      </c>
      <c r="D152" s="498" t="s">
        <v>3</v>
      </c>
      <c r="E152" s="345">
        <v>2000</v>
      </c>
      <c r="F152" s="189">
        <f t="shared" si="2"/>
        <v>3.5986109361786354</v>
      </c>
      <c r="G152" s="487">
        <v>555.77</v>
      </c>
      <c r="H152" s="488" t="s">
        <v>1066</v>
      </c>
      <c r="I152" s="473" t="s">
        <v>2056</v>
      </c>
    </row>
    <row r="153" spans="1:9" ht="15.75" customHeight="1" x14ac:dyDescent="0.2">
      <c r="A153" s="424">
        <v>43371</v>
      </c>
      <c r="B153" s="490" t="s">
        <v>2174</v>
      </c>
      <c r="C153" s="345" t="s">
        <v>176</v>
      </c>
      <c r="D153" s="498" t="s">
        <v>25</v>
      </c>
      <c r="E153" s="345">
        <v>8000</v>
      </c>
      <c r="F153" s="189">
        <f t="shared" si="2"/>
        <v>14.394443744714541</v>
      </c>
      <c r="G153" s="487">
        <v>555.77</v>
      </c>
      <c r="H153" s="488" t="s">
        <v>1066</v>
      </c>
      <c r="I153" s="473" t="s">
        <v>2051</v>
      </c>
    </row>
    <row r="154" spans="1:9" ht="15.75" customHeight="1" x14ac:dyDescent="0.2">
      <c r="A154" s="425">
        <v>43371</v>
      </c>
      <c r="B154" s="476" t="s">
        <v>2067</v>
      </c>
      <c r="C154" s="345" t="s">
        <v>109</v>
      </c>
      <c r="D154" s="498" t="s">
        <v>3</v>
      </c>
      <c r="E154" s="341">
        <v>15795</v>
      </c>
      <c r="F154" s="189">
        <f t="shared" si="2"/>
        <v>28.42002986847077</v>
      </c>
      <c r="G154" s="487">
        <v>555.77</v>
      </c>
      <c r="H154" s="488" t="s">
        <v>1066</v>
      </c>
      <c r="I154" s="306" t="s">
        <v>2078</v>
      </c>
    </row>
    <row r="155" spans="1:9" ht="15.75" customHeight="1" x14ac:dyDescent="0.2">
      <c r="A155" s="424">
        <v>43371</v>
      </c>
      <c r="B155" s="490" t="s">
        <v>2175</v>
      </c>
      <c r="C155" s="345" t="s">
        <v>176</v>
      </c>
      <c r="D155" s="498" t="s">
        <v>25</v>
      </c>
      <c r="E155" s="345">
        <v>6000</v>
      </c>
      <c r="F155" s="189">
        <f t="shared" si="2"/>
        <v>10.795832808535906</v>
      </c>
      <c r="G155" s="487">
        <v>555.77</v>
      </c>
      <c r="H155" s="488" t="s">
        <v>1066</v>
      </c>
      <c r="I155" s="473" t="s">
        <v>2051</v>
      </c>
    </row>
    <row r="156" spans="1:9" ht="15.75" customHeight="1" x14ac:dyDescent="0.2">
      <c r="A156" s="424">
        <v>43372</v>
      </c>
      <c r="B156" s="490" t="s">
        <v>2176</v>
      </c>
      <c r="C156" s="345" t="s">
        <v>176</v>
      </c>
      <c r="D156" s="498" t="s">
        <v>25</v>
      </c>
      <c r="E156" s="345">
        <v>4000</v>
      </c>
      <c r="F156" s="189">
        <f t="shared" si="2"/>
        <v>7.1972218723572707</v>
      </c>
      <c r="G156" s="487">
        <v>555.77</v>
      </c>
      <c r="H156" s="488" t="s">
        <v>1066</v>
      </c>
      <c r="I156" s="473" t="s">
        <v>2051</v>
      </c>
    </row>
    <row r="158" spans="1:9" x14ac:dyDescent="0.2">
      <c r="C158" s="508"/>
    </row>
    <row r="159" spans="1:9" x14ac:dyDescent="0.2">
      <c r="C159" s="7"/>
    </row>
    <row r="160" spans="1:9" x14ac:dyDescent="0.2">
      <c r="C160" s="7"/>
    </row>
    <row r="161" spans="3:5" x14ac:dyDescent="0.2">
      <c r="C161" s="508"/>
    </row>
    <row r="162" spans="3:5" x14ac:dyDescent="0.2">
      <c r="C162" s="7"/>
    </row>
    <row r="163" spans="3:5" x14ac:dyDescent="0.2">
      <c r="C163" s="7"/>
      <c r="E163" s="510"/>
    </row>
    <row r="164" spans="3:5" x14ac:dyDescent="0.2">
      <c r="C164" s="7"/>
    </row>
    <row r="165" spans="3:5" x14ac:dyDescent="0.2">
      <c r="C165" s="7"/>
    </row>
    <row r="166" spans="3:5" x14ac:dyDescent="0.2">
      <c r="C166" s="7"/>
    </row>
    <row r="167" spans="3:5" x14ac:dyDescent="0.2">
      <c r="C167" s="7"/>
    </row>
    <row r="168" spans="3:5" x14ac:dyDescent="0.2">
      <c r="C168" s="7"/>
    </row>
    <row r="169" spans="3:5" x14ac:dyDescent="0.2">
      <c r="C169" s="7"/>
    </row>
    <row r="170" spans="3:5" x14ac:dyDescent="0.2">
      <c r="C170" s="508"/>
    </row>
    <row r="171" spans="3:5" x14ac:dyDescent="0.2">
      <c r="C171" s="7"/>
    </row>
    <row r="172" spans="3:5" x14ac:dyDescent="0.2">
      <c r="C172" s="7"/>
    </row>
    <row r="173" spans="3:5" x14ac:dyDescent="0.2">
      <c r="C173" s="7"/>
    </row>
    <row r="174" spans="3:5" x14ac:dyDescent="0.2">
      <c r="C174" s="7"/>
    </row>
    <row r="175" spans="3:5" x14ac:dyDescent="0.2">
      <c r="C175" s="7"/>
    </row>
    <row r="176" spans="3:5" x14ac:dyDescent="0.2">
      <c r="C176" s="7"/>
    </row>
    <row r="177" spans="3:3" x14ac:dyDescent="0.2">
      <c r="C177" s="7"/>
    </row>
    <row r="178" spans="3:3" x14ac:dyDescent="0.2">
      <c r="C178" s="7"/>
    </row>
    <row r="179" spans="3:3" x14ac:dyDescent="0.2">
      <c r="C179" s="70"/>
    </row>
    <row r="180" spans="3:3" x14ac:dyDescent="0.2">
      <c r="C180" s="7"/>
    </row>
    <row r="181" spans="3:3" x14ac:dyDescent="0.2">
      <c r="C181" s="7"/>
    </row>
    <row r="182" spans="3:3" x14ac:dyDescent="0.2">
      <c r="C182" s="7"/>
    </row>
    <row r="183" spans="3:3" x14ac:dyDescent="0.2">
      <c r="C183" s="70"/>
    </row>
    <row r="184" spans="3:3" x14ac:dyDescent="0.2">
      <c r="C184" s="7"/>
    </row>
    <row r="185" spans="3:3" x14ac:dyDescent="0.2">
      <c r="C185" s="7"/>
    </row>
    <row r="186" spans="3:3" x14ac:dyDescent="0.2">
      <c r="C186" s="7"/>
    </row>
    <row r="187" spans="3:3" x14ac:dyDescent="0.2">
      <c r="C187" s="7"/>
    </row>
    <row r="188" spans="3:3" x14ac:dyDescent="0.2">
      <c r="C188" s="7"/>
    </row>
    <row r="189" spans="3:3" x14ac:dyDescent="0.2">
      <c r="C189" s="7"/>
    </row>
    <row r="190" spans="3:3" x14ac:dyDescent="0.2">
      <c r="C190" s="7"/>
    </row>
    <row r="191" spans="3:3" x14ac:dyDescent="0.2">
      <c r="C191" s="7"/>
    </row>
    <row r="192" spans="3:3" x14ac:dyDescent="0.2">
      <c r="C192" s="7"/>
    </row>
    <row r="193" spans="3:3" x14ac:dyDescent="0.2">
      <c r="C193" s="7"/>
    </row>
    <row r="194" spans="3:3" x14ac:dyDescent="0.2">
      <c r="C194" s="7"/>
    </row>
    <row r="195" spans="3:3" x14ac:dyDescent="0.2">
      <c r="C195" s="7"/>
    </row>
    <row r="196" spans="3:3" x14ac:dyDescent="0.2">
      <c r="C196" s="7"/>
    </row>
    <row r="197" spans="3:3" x14ac:dyDescent="0.2">
      <c r="C197" s="7"/>
    </row>
    <row r="198" spans="3:3" x14ac:dyDescent="0.2">
      <c r="C198" s="508"/>
    </row>
    <row r="199" spans="3:3" x14ac:dyDescent="0.2">
      <c r="C199" s="508"/>
    </row>
    <row r="200" spans="3:3" x14ac:dyDescent="0.2">
      <c r="C200" s="7"/>
    </row>
    <row r="201" spans="3:3" x14ac:dyDescent="0.2">
      <c r="C201" s="7"/>
    </row>
    <row r="202" spans="3:3" x14ac:dyDescent="0.2">
      <c r="C202" s="7"/>
    </row>
    <row r="203" spans="3:3" x14ac:dyDescent="0.2">
      <c r="C203" s="7"/>
    </row>
    <row r="204" spans="3:3" x14ac:dyDescent="0.2">
      <c r="C204" s="7"/>
    </row>
    <row r="205" spans="3:3" x14ac:dyDescent="0.2">
      <c r="C205" s="7"/>
    </row>
    <row r="206" spans="3:3" x14ac:dyDescent="0.2">
      <c r="C206" s="7"/>
    </row>
    <row r="207" spans="3:3" x14ac:dyDescent="0.2">
      <c r="C207" s="7"/>
    </row>
    <row r="208" spans="3:3" x14ac:dyDescent="0.2">
      <c r="C208" s="7"/>
    </row>
    <row r="209" spans="3:3" x14ac:dyDescent="0.2">
      <c r="C209" s="7"/>
    </row>
    <row r="210" spans="3:3" x14ac:dyDescent="0.2">
      <c r="C210" s="7"/>
    </row>
    <row r="211" spans="3:3" x14ac:dyDescent="0.2">
      <c r="C211" s="7"/>
    </row>
    <row r="212" spans="3:3" x14ac:dyDescent="0.2">
      <c r="C212" s="7"/>
    </row>
    <row r="213" spans="3:3" x14ac:dyDescent="0.2">
      <c r="C213" s="7"/>
    </row>
    <row r="214" spans="3:3" x14ac:dyDescent="0.2">
      <c r="C214" s="7"/>
    </row>
  </sheetData>
  <autoFilter ref="A1:I156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opLeftCell="B1" zoomScaleNormal="100" workbookViewId="0">
      <selection activeCell="C5" sqref="C5:C52"/>
    </sheetView>
  </sheetViews>
  <sheetFormatPr baseColWidth="10" defaultRowHeight="15" x14ac:dyDescent="0.25"/>
  <cols>
    <col min="1" max="1" width="13.7109375" style="136" customWidth="1"/>
    <col min="2" max="2" width="13.85546875" style="136" customWidth="1"/>
    <col min="3" max="3" width="163.85546875" style="136" customWidth="1"/>
    <col min="4" max="4" width="23.5703125" style="136" customWidth="1"/>
    <col min="5" max="5" width="30.7109375" style="136" customWidth="1"/>
    <col min="6" max="6" width="19" style="136" customWidth="1"/>
    <col min="7" max="7" width="13.42578125" style="136" customWidth="1"/>
    <col min="8" max="10" width="11.42578125" style="136"/>
    <col min="11" max="11" width="12.85546875" style="136" bestFit="1" customWidth="1"/>
    <col min="12" max="16384" width="11.42578125" style="136"/>
  </cols>
  <sheetData>
    <row r="2" spans="1:7" x14ac:dyDescent="0.25">
      <c r="C2" s="454"/>
    </row>
    <row r="3" spans="1:7" ht="26.25" x14ac:dyDescent="0.4">
      <c r="C3" s="455" t="s">
        <v>2019</v>
      </c>
    </row>
    <row r="5" spans="1:7" ht="15.75" x14ac:dyDescent="0.25">
      <c r="A5" s="456" t="s">
        <v>71</v>
      </c>
      <c r="B5" s="456" t="s">
        <v>2020</v>
      </c>
      <c r="C5" s="456" t="s">
        <v>43</v>
      </c>
      <c r="D5" s="288" t="s">
        <v>52</v>
      </c>
      <c r="E5" s="358" t="s">
        <v>53</v>
      </c>
      <c r="F5" s="119" t="s">
        <v>48</v>
      </c>
      <c r="G5" s="119" t="s">
        <v>151</v>
      </c>
    </row>
    <row r="6" spans="1:7" s="113" customFormat="1" ht="15.75" x14ac:dyDescent="0.25">
      <c r="A6" s="119"/>
      <c r="B6" s="457">
        <v>43346</v>
      </c>
      <c r="C6" s="456" t="s">
        <v>1960</v>
      </c>
      <c r="D6" s="288">
        <v>214605</v>
      </c>
      <c r="E6" s="358"/>
      <c r="F6" s="458">
        <f>D6</f>
        <v>214605</v>
      </c>
      <c r="G6" s="119"/>
    </row>
    <row r="7" spans="1:7" s="113" customFormat="1" ht="15.75" x14ac:dyDescent="0.25">
      <c r="A7" s="119" t="s">
        <v>2011</v>
      </c>
      <c r="B7" s="357">
        <v>43346</v>
      </c>
      <c r="C7" s="140" t="s">
        <v>1950</v>
      </c>
      <c r="D7" s="288"/>
      <c r="E7" s="187">
        <v>4950</v>
      </c>
      <c r="F7" s="459">
        <f>F6+D7-E7</f>
        <v>209655</v>
      </c>
      <c r="G7" s="119" t="s">
        <v>2021</v>
      </c>
    </row>
    <row r="8" spans="1:7" s="113" customFormat="1" ht="15.75" x14ac:dyDescent="0.25">
      <c r="A8" s="119" t="s">
        <v>2012</v>
      </c>
      <c r="B8" s="357">
        <v>43346</v>
      </c>
      <c r="C8" s="140" t="s">
        <v>1949</v>
      </c>
      <c r="D8" s="288"/>
      <c r="E8" s="187">
        <v>4210</v>
      </c>
      <c r="F8" s="459">
        <f t="shared" ref="F8:F52" si="0">F7+D8-E8</f>
        <v>205445</v>
      </c>
      <c r="G8" s="119" t="s">
        <v>2021</v>
      </c>
    </row>
    <row r="9" spans="1:7" s="113" customFormat="1" ht="15.75" x14ac:dyDescent="0.25">
      <c r="A9" s="119" t="s">
        <v>2013</v>
      </c>
      <c r="B9" s="357">
        <v>43346</v>
      </c>
      <c r="C9" s="140" t="s">
        <v>1948</v>
      </c>
      <c r="D9" s="288"/>
      <c r="E9" s="187">
        <v>6500</v>
      </c>
      <c r="F9" s="459">
        <f t="shared" si="0"/>
        <v>198945</v>
      </c>
      <c r="G9" s="119" t="s">
        <v>2021</v>
      </c>
    </row>
    <row r="10" spans="1:7" s="113" customFormat="1" ht="15.75" x14ac:dyDescent="0.25">
      <c r="A10" s="119" t="s">
        <v>2016</v>
      </c>
      <c r="B10" s="357">
        <v>43346</v>
      </c>
      <c r="C10" s="140" t="s">
        <v>1947</v>
      </c>
      <c r="D10" s="358"/>
      <c r="E10" s="187">
        <v>1300</v>
      </c>
      <c r="F10" s="459">
        <f t="shared" si="0"/>
        <v>197645</v>
      </c>
      <c r="G10" s="119" t="s">
        <v>2021</v>
      </c>
    </row>
    <row r="11" spans="1:7" s="113" customFormat="1" ht="15.75" x14ac:dyDescent="0.25">
      <c r="A11" s="119" t="s">
        <v>2014</v>
      </c>
      <c r="B11" s="357">
        <v>43346</v>
      </c>
      <c r="C11" s="140" t="s">
        <v>1951</v>
      </c>
      <c r="D11" s="141">
        <v>1180000</v>
      </c>
      <c r="E11" s="187"/>
      <c r="F11" s="459">
        <f t="shared" si="0"/>
        <v>1377645</v>
      </c>
      <c r="G11" s="119" t="s">
        <v>2021</v>
      </c>
    </row>
    <row r="12" spans="1:7" s="113" customFormat="1" ht="15.75" x14ac:dyDescent="0.25">
      <c r="A12" s="119" t="s">
        <v>2017</v>
      </c>
      <c r="B12" s="357">
        <v>43347</v>
      </c>
      <c r="C12" s="140" t="s">
        <v>1946</v>
      </c>
      <c r="D12" s="358"/>
      <c r="E12" s="187">
        <v>81929</v>
      </c>
      <c r="F12" s="459">
        <f t="shared" si="0"/>
        <v>1295716</v>
      </c>
      <c r="G12" s="119" t="s">
        <v>2021</v>
      </c>
    </row>
    <row r="13" spans="1:7" s="113" customFormat="1" ht="15.75" x14ac:dyDescent="0.25">
      <c r="A13" s="119" t="s">
        <v>2015</v>
      </c>
      <c r="B13" s="357">
        <v>43347</v>
      </c>
      <c r="C13" s="140" t="s">
        <v>1945</v>
      </c>
      <c r="D13" s="358"/>
      <c r="E13" s="187">
        <v>2000</v>
      </c>
      <c r="F13" s="459">
        <f t="shared" si="0"/>
        <v>1293716</v>
      </c>
      <c r="G13" s="119" t="s">
        <v>2021</v>
      </c>
    </row>
    <row r="14" spans="1:7" s="113" customFormat="1" ht="15.75" x14ac:dyDescent="0.25">
      <c r="A14" s="119" t="s">
        <v>2018</v>
      </c>
      <c r="B14" s="357">
        <v>43347</v>
      </c>
      <c r="C14" s="140" t="s">
        <v>1945</v>
      </c>
      <c r="D14" s="358"/>
      <c r="E14" s="187">
        <v>2000</v>
      </c>
      <c r="F14" s="459">
        <f t="shared" si="0"/>
        <v>1291716</v>
      </c>
      <c r="G14" s="119" t="s">
        <v>2021</v>
      </c>
    </row>
    <row r="15" spans="1:7" s="113" customFormat="1" ht="15.75" x14ac:dyDescent="0.25">
      <c r="A15" s="119" t="s">
        <v>2022</v>
      </c>
      <c r="B15" s="357">
        <v>43348</v>
      </c>
      <c r="C15" s="140" t="s">
        <v>1957</v>
      </c>
      <c r="D15" s="358"/>
      <c r="E15" s="187">
        <v>186500</v>
      </c>
      <c r="F15" s="459">
        <f t="shared" si="0"/>
        <v>1105216</v>
      </c>
      <c r="G15" s="119" t="s">
        <v>2021</v>
      </c>
    </row>
    <row r="16" spans="1:7" s="113" customFormat="1" ht="15.75" x14ac:dyDescent="0.25">
      <c r="A16" s="119" t="s">
        <v>2023</v>
      </c>
      <c r="B16" s="357">
        <v>43348</v>
      </c>
      <c r="C16" s="140" t="s">
        <v>1958</v>
      </c>
      <c r="D16" s="358"/>
      <c r="E16" s="187">
        <v>60500</v>
      </c>
      <c r="F16" s="459">
        <f t="shared" si="0"/>
        <v>1044716</v>
      </c>
      <c r="G16" s="119" t="s">
        <v>2021</v>
      </c>
    </row>
    <row r="17" spans="1:7" s="113" customFormat="1" ht="15.75" x14ac:dyDescent="0.25">
      <c r="A17" s="119" t="s">
        <v>2024</v>
      </c>
      <c r="B17" s="357">
        <v>43348</v>
      </c>
      <c r="C17" s="140" t="s">
        <v>1954</v>
      </c>
      <c r="D17" s="358"/>
      <c r="E17" s="187">
        <v>55560</v>
      </c>
      <c r="F17" s="459">
        <f t="shared" si="0"/>
        <v>989156</v>
      </c>
      <c r="G17" s="119" t="s">
        <v>2021</v>
      </c>
    </row>
    <row r="18" spans="1:7" s="113" customFormat="1" ht="15.75" x14ac:dyDescent="0.25">
      <c r="A18" s="119" t="s">
        <v>2025</v>
      </c>
      <c r="B18" s="357">
        <v>43348</v>
      </c>
      <c r="C18" s="140" t="s">
        <v>1955</v>
      </c>
      <c r="D18" s="358"/>
      <c r="E18" s="187">
        <v>51238</v>
      </c>
      <c r="F18" s="459">
        <f t="shared" si="0"/>
        <v>937918</v>
      </c>
      <c r="G18" s="119" t="s">
        <v>2021</v>
      </c>
    </row>
    <row r="19" spans="1:7" s="113" customFormat="1" ht="15.75" x14ac:dyDescent="0.25">
      <c r="A19" s="119" t="s">
        <v>2026</v>
      </c>
      <c r="B19" s="357">
        <v>43348</v>
      </c>
      <c r="C19" s="140" t="s">
        <v>1953</v>
      </c>
      <c r="D19" s="358"/>
      <c r="E19" s="187">
        <v>40000</v>
      </c>
      <c r="F19" s="459">
        <f t="shared" si="0"/>
        <v>897918</v>
      </c>
      <c r="G19" s="119" t="s">
        <v>2021</v>
      </c>
    </row>
    <row r="20" spans="1:7" s="113" customFormat="1" ht="15.75" x14ac:dyDescent="0.25">
      <c r="A20" s="119" t="s">
        <v>2027</v>
      </c>
      <c r="B20" s="357">
        <v>43348</v>
      </c>
      <c r="C20" s="140" t="s">
        <v>1952</v>
      </c>
      <c r="D20" s="358"/>
      <c r="E20" s="187">
        <v>26000</v>
      </c>
      <c r="F20" s="459">
        <f t="shared" si="0"/>
        <v>871918</v>
      </c>
      <c r="G20" s="119" t="s">
        <v>2021</v>
      </c>
    </row>
    <row r="21" spans="1:7" s="113" customFormat="1" ht="15.75" x14ac:dyDescent="0.25">
      <c r="A21" s="119" t="s">
        <v>2028</v>
      </c>
      <c r="B21" s="423">
        <v>43348</v>
      </c>
      <c r="C21" s="140" t="s">
        <v>1956</v>
      </c>
      <c r="D21" s="288"/>
      <c r="E21" s="187">
        <v>50000</v>
      </c>
      <c r="F21" s="459">
        <f t="shared" si="0"/>
        <v>821918</v>
      </c>
      <c r="G21" s="119" t="s">
        <v>2021</v>
      </c>
    </row>
    <row r="22" spans="1:7" s="113" customFormat="1" ht="15.75" x14ac:dyDescent="0.25">
      <c r="A22" s="119" t="s">
        <v>2029</v>
      </c>
      <c r="B22" s="423">
        <v>43350</v>
      </c>
      <c r="C22" s="140" t="s">
        <v>1962</v>
      </c>
      <c r="D22" s="288"/>
      <c r="E22" s="187">
        <v>10000</v>
      </c>
      <c r="F22" s="459">
        <f t="shared" si="0"/>
        <v>811918</v>
      </c>
      <c r="G22" s="119" t="s">
        <v>2021</v>
      </c>
    </row>
    <row r="23" spans="1:7" s="113" customFormat="1" ht="15.75" x14ac:dyDescent="0.25">
      <c r="A23" s="119" t="s">
        <v>2030</v>
      </c>
      <c r="B23" s="357">
        <v>43354</v>
      </c>
      <c r="C23" s="140" t="s">
        <v>1959</v>
      </c>
      <c r="D23" s="287"/>
      <c r="E23" s="416">
        <v>90000</v>
      </c>
      <c r="F23" s="459">
        <f t="shared" si="0"/>
        <v>721918</v>
      </c>
      <c r="G23" s="119" t="s">
        <v>2021</v>
      </c>
    </row>
    <row r="24" spans="1:7" s="113" customFormat="1" ht="15.75" x14ac:dyDescent="0.25">
      <c r="A24" s="119" t="s">
        <v>2031</v>
      </c>
      <c r="B24" s="335">
        <v>43354</v>
      </c>
      <c r="C24" s="140" t="s">
        <v>1963</v>
      </c>
      <c r="D24" s="336"/>
      <c r="E24" s="336">
        <v>30000</v>
      </c>
      <c r="F24" s="459">
        <f t="shared" si="0"/>
        <v>691918</v>
      </c>
      <c r="G24" s="119" t="s">
        <v>2021</v>
      </c>
    </row>
    <row r="25" spans="1:7" s="113" customFormat="1" x14ac:dyDescent="0.25">
      <c r="A25" s="119" t="s">
        <v>2032</v>
      </c>
      <c r="B25" s="292">
        <v>43355</v>
      </c>
      <c r="C25" s="359" t="s">
        <v>1973</v>
      </c>
      <c r="D25" s="119"/>
      <c r="E25" s="336">
        <v>5000</v>
      </c>
      <c r="F25" s="459">
        <f t="shared" si="0"/>
        <v>686918</v>
      </c>
      <c r="G25" s="119" t="s">
        <v>2021</v>
      </c>
    </row>
    <row r="26" spans="1:7" s="113" customFormat="1" x14ac:dyDescent="0.25">
      <c r="A26" s="119" t="s">
        <v>2033</v>
      </c>
      <c r="B26" s="335">
        <v>43355</v>
      </c>
      <c r="C26" s="359" t="s">
        <v>1971</v>
      </c>
      <c r="D26" s="119"/>
      <c r="E26" s="336">
        <v>38649</v>
      </c>
      <c r="F26" s="459">
        <f t="shared" si="0"/>
        <v>648269</v>
      </c>
      <c r="G26" s="119" t="s">
        <v>2021</v>
      </c>
    </row>
    <row r="27" spans="1:7" s="113" customFormat="1" ht="15.75" x14ac:dyDescent="0.25">
      <c r="A27" s="119" t="s">
        <v>2034</v>
      </c>
      <c r="B27" s="292">
        <v>43355</v>
      </c>
      <c r="C27" s="140" t="s">
        <v>1972</v>
      </c>
      <c r="D27" s="432">
        <v>330000</v>
      </c>
      <c r="E27" s="141"/>
      <c r="F27" s="459">
        <f t="shared" si="0"/>
        <v>978269</v>
      </c>
      <c r="G27" s="119" t="s">
        <v>2021</v>
      </c>
    </row>
    <row r="28" spans="1:7" s="113" customFormat="1" ht="15.75" x14ac:dyDescent="0.25">
      <c r="A28" s="119" t="s">
        <v>2035</v>
      </c>
      <c r="B28" s="292">
        <v>43356</v>
      </c>
      <c r="C28" s="140" t="s">
        <v>1974</v>
      </c>
      <c r="D28" s="432"/>
      <c r="E28" s="187">
        <v>20000</v>
      </c>
      <c r="F28" s="459">
        <f t="shared" si="0"/>
        <v>958269</v>
      </c>
      <c r="G28" s="119" t="s">
        <v>2021</v>
      </c>
    </row>
    <row r="29" spans="1:7" s="113" customFormat="1" ht="15.75" x14ac:dyDescent="0.25">
      <c r="A29" s="119" t="s">
        <v>2036</v>
      </c>
      <c r="B29" s="292">
        <v>43357</v>
      </c>
      <c r="C29" s="140" t="s">
        <v>1976</v>
      </c>
      <c r="D29" s="288"/>
      <c r="E29" s="187">
        <v>150000</v>
      </c>
      <c r="F29" s="459">
        <f t="shared" si="0"/>
        <v>808269</v>
      </c>
      <c r="G29" s="119" t="s">
        <v>2021</v>
      </c>
    </row>
    <row r="30" spans="1:7" s="113" customFormat="1" x14ac:dyDescent="0.25">
      <c r="A30" s="119" t="s">
        <v>2037</v>
      </c>
      <c r="B30" s="310">
        <v>43362</v>
      </c>
      <c r="C30" s="379" t="s">
        <v>2038</v>
      </c>
      <c r="D30" s="460"/>
      <c r="E30" s="366">
        <v>5000</v>
      </c>
      <c r="F30" s="459">
        <f t="shared" si="0"/>
        <v>803269</v>
      </c>
      <c r="G30" s="119" t="s">
        <v>2021</v>
      </c>
    </row>
    <row r="31" spans="1:7" s="113" customFormat="1" x14ac:dyDescent="0.25">
      <c r="A31" s="119" t="s">
        <v>2039</v>
      </c>
      <c r="B31" s="310">
        <v>43362</v>
      </c>
      <c r="C31" s="379" t="s">
        <v>2040</v>
      </c>
      <c r="D31" s="460"/>
      <c r="E31" s="366">
        <v>20000</v>
      </c>
      <c r="F31" s="459">
        <f t="shared" si="0"/>
        <v>783269</v>
      </c>
      <c r="G31" s="119" t="s">
        <v>2021</v>
      </c>
    </row>
    <row r="32" spans="1:7" s="113" customFormat="1" x14ac:dyDescent="0.25">
      <c r="A32" s="119" t="s">
        <v>2041</v>
      </c>
      <c r="B32" s="310">
        <v>43362</v>
      </c>
      <c r="C32" s="379" t="s">
        <v>1997</v>
      </c>
      <c r="D32" s="461"/>
      <c r="E32" s="366">
        <v>5000</v>
      </c>
      <c r="F32" s="459">
        <f t="shared" si="0"/>
        <v>778269</v>
      </c>
      <c r="G32" s="119" t="s">
        <v>2021</v>
      </c>
    </row>
    <row r="33" spans="1:11" s="113" customFormat="1" x14ac:dyDescent="0.25">
      <c r="A33" s="119" t="s">
        <v>2042</v>
      </c>
      <c r="B33" s="310">
        <v>43364</v>
      </c>
      <c r="C33" s="379" t="s">
        <v>1979</v>
      </c>
      <c r="D33" s="461"/>
      <c r="E33" s="366">
        <v>1500</v>
      </c>
      <c r="F33" s="459">
        <f t="shared" si="0"/>
        <v>776769</v>
      </c>
      <c r="G33" s="119" t="s">
        <v>2021</v>
      </c>
    </row>
    <row r="34" spans="1:11" s="113" customFormat="1" x14ac:dyDescent="0.25">
      <c r="A34" s="119" t="s">
        <v>2043</v>
      </c>
      <c r="B34" s="310">
        <v>43364</v>
      </c>
      <c r="C34" s="379" t="s">
        <v>1980</v>
      </c>
      <c r="D34" s="461"/>
      <c r="E34" s="366">
        <v>53081</v>
      </c>
      <c r="F34" s="459">
        <f t="shared" si="0"/>
        <v>723688</v>
      </c>
      <c r="G34" s="119" t="s">
        <v>2021</v>
      </c>
    </row>
    <row r="35" spans="1:11" s="113" customFormat="1" x14ac:dyDescent="0.25">
      <c r="A35" s="119" t="s">
        <v>2044</v>
      </c>
      <c r="B35" s="310">
        <v>43367</v>
      </c>
      <c r="C35" s="379" t="s">
        <v>1988</v>
      </c>
      <c r="D35" s="461">
        <v>650000</v>
      </c>
      <c r="E35" s="366"/>
      <c r="F35" s="459">
        <f t="shared" si="0"/>
        <v>1373688</v>
      </c>
      <c r="G35" s="119" t="s">
        <v>2021</v>
      </c>
    </row>
    <row r="36" spans="1:11" s="113" customFormat="1" x14ac:dyDescent="0.25">
      <c r="A36" s="119" t="s">
        <v>2045</v>
      </c>
      <c r="B36" s="310">
        <v>43368</v>
      </c>
      <c r="C36" s="379" t="s">
        <v>1996</v>
      </c>
      <c r="D36" s="460"/>
      <c r="E36" s="366">
        <v>92000</v>
      </c>
      <c r="F36" s="459">
        <f t="shared" si="0"/>
        <v>1281688</v>
      </c>
      <c r="G36" s="119" t="s">
        <v>2021</v>
      </c>
    </row>
    <row r="37" spans="1:11" s="113" customFormat="1" x14ac:dyDescent="0.25">
      <c r="A37" s="119" t="s">
        <v>2046</v>
      </c>
      <c r="B37" s="310">
        <v>43368</v>
      </c>
      <c r="C37" s="379" t="s">
        <v>1998</v>
      </c>
      <c r="D37" s="460"/>
      <c r="E37" s="366">
        <v>9350</v>
      </c>
      <c r="F37" s="459">
        <f t="shared" si="0"/>
        <v>1272338</v>
      </c>
      <c r="G37" s="119" t="s">
        <v>2021</v>
      </c>
    </row>
    <row r="38" spans="1:11" s="113" customFormat="1" x14ac:dyDescent="0.25">
      <c r="A38" s="119" t="s">
        <v>2047</v>
      </c>
      <c r="B38" s="310">
        <v>43368</v>
      </c>
      <c r="C38" s="379" t="s">
        <v>2003</v>
      </c>
      <c r="D38" s="460"/>
      <c r="E38" s="366">
        <v>5245</v>
      </c>
      <c r="F38" s="459">
        <f t="shared" si="0"/>
        <v>1267093</v>
      </c>
      <c r="G38" s="119" t="s">
        <v>2021</v>
      </c>
    </row>
    <row r="39" spans="1:11" s="113" customFormat="1" x14ac:dyDescent="0.25">
      <c r="A39" s="119" t="s">
        <v>2048</v>
      </c>
      <c r="B39" s="310">
        <v>43369</v>
      </c>
      <c r="C39" s="379" t="s">
        <v>1999</v>
      </c>
      <c r="D39" s="460"/>
      <c r="E39" s="366">
        <v>70000</v>
      </c>
      <c r="F39" s="459">
        <f t="shared" si="0"/>
        <v>1197093</v>
      </c>
      <c r="G39" s="119" t="s">
        <v>2021</v>
      </c>
    </row>
    <row r="40" spans="1:11" s="113" customFormat="1" x14ac:dyDescent="0.25">
      <c r="A40" s="119" t="s">
        <v>2049</v>
      </c>
      <c r="B40" s="310">
        <v>43369</v>
      </c>
      <c r="C40" s="379" t="s">
        <v>2004</v>
      </c>
      <c r="D40" s="460"/>
      <c r="E40" s="366">
        <v>20000</v>
      </c>
      <c r="F40" s="459">
        <f t="shared" si="0"/>
        <v>1177093</v>
      </c>
      <c r="G40" s="119" t="s">
        <v>2021</v>
      </c>
    </row>
    <row r="41" spans="1:11" s="113" customFormat="1" x14ac:dyDescent="0.25">
      <c r="A41" s="119" t="s">
        <v>2050</v>
      </c>
      <c r="B41" s="310">
        <v>43371</v>
      </c>
      <c r="C41" s="379" t="s">
        <v>2002</v>
      </c>
      <c r="D41" s="460"/>
      <c r="E41" s="366">
        <v>15000</v>
      </c>
      <c r="F41" s="459">
        <f t="shared" si="0"/>
        <v>1162093</v>
      </c>
      <c r="G41" s="119" t="s">
        <v>2021</v>
      </c>
    </row>
    <row r="42" spans="1:11" s="113" customFormat="1" x14ac:dyDescent="0.25">
      <c r="A42" s="119" t="s">
        <v>2051</v>
      </c>
      <c r="B42" s="310">
        <v>43372</v>
      </c>
      <c r="C42" s="379" t="s">
        <v>2005</v>
      </c>
      <c r="D42" s="460"/>
      <c r="E42" s="366">
        <v>115500</v>
      </c>
      <c r="F42" s="459">
        <f t="shared" si="0"/>
        <v>1046593</v>
      </c>
      <c r="G42" s="119" t="s">
        <v>2021</v>
      </c>
    </row>
    <row r="43" spans="1:11" s="113" customFormat="1" x14ac:dyDescent="0.25">
      <c r="A43" s="119" t="s">
        <v>2052</v>
      </c>
      <c r="B43" s="310">
        <v>43372</v>
      </c>
      <c r="C43" s="379" t="s">
        <v>2006</v>
      </c>
      <c r="D43" s="460"/>
      <c r="E43" s="366">
        <v>50000</v>
      </c>
      <c r="F43" s="459">
        <f t="shared" si="0"/>
        <v>996593</v>
      </c>
      <c r="G43" s="119" t="s">
        <v>2021</v>
      </c>
    </row>
    <row r="44" spans="1:11" s="113" customFormat="1" x14ac:dyDescent="0.25">
      <c r="A44" s="119" t="s">
        <v>2053</v>
      </c>
      <c r="B44" s="310">
        <v>43372</v>
      </c>
      <c r="C44" s="379" t="s">
        <v>2007</v>
      </c>
      <c r="D44" s="460"/>
      <c r="E44" s="366">
        <v>62500</v>
      </c>
      <c r="F44" s="459">
        <f t="shared" si="0"/>
        <v>934093</v>
      </c>
      <c r="G44" s="119" t="s">
        <v>2021</v>
      </c>
    </row>
    <row r="45" spans="1:11" s="113" customFormat="1" x14ac:dyDescent="0.25">
      <c r="A45" s="119" t="s">
        <v>2054</v>
      </c>
      <c r="B45" s="310">
        <v>43372</v>
      </c>
      <c r="C45" s="379" t="s">
        <v>2008</v>
      </c>
      <c r="D45" s="460"/>
      <c r="E45" s="366">
        <v>57500</v>
      </c>
      <c r="F45" s="459">
        <f t="shared" si="0"/>
        <v>876593</v>
      </c>
      <c r="G45" s="119" t="s">
        <v>2021</v>
      </c>
    </row>
    <row r="46" spans="1:11" s="113" customFormat="1" x14ac:dyDescent="0.25">
      <c r="A46" s="119" t="s">
        <v>2055</v>
      </c>
      <c r="B46" s="310">
        <v>43372</v>
      </c>
      <c r="C46" s="379" t="s">
        <v>2007</v>
      </c>
      <c r="D46" s="460"/>
      <c r="E46" s="366">
        <v>46200</v>
      </c>
      <c r="F46" s="459">
        <f t="shared" si="0"/>
        <v>830393</v>
      </c>
      <c r="G46" s="119" t="s">
        <v>2021</v>
      </c>
    </row>
    <row r="47" spans="1:11" s="113" customFormat="1" x14ac:dyDescent="0.25">
      <c r="A47" s="119" t="s">
        <v>2056</v>
      </c>
      <c r="B47" s="310">
        <v>43372</v>
      </c>
      <c r="C47" s="379" t="s">
        <v>2009</v>
      </c>
      <c r="D47" s="460"/>
      <c r="E47" s="366">
        <v>87500</v>
      </c>
      <c r="F47" s="459">
        <f t="shared" si="0"/>
        <v>742893</v>
      </c>
      <c r="G47" s="119" t="s">
        <v>2021</v>
      </c>
    </row>
    <row r="48" spans="1:11" s="113" customFormat="1" x14ac:dyDescent="0.25">
      <c r="A48" s="119" t="s">
        <v>2057</v>
      </c>
      <c r="B48" s="310">
        <v>43372</v>
      </c>
      <c r="C48" s="379" t="s">
        <v>2308</v>
      </c>
      <c r="D48" s="460"/>
      <c r="E48" s="366">
        <v>119000</v>
      </c>
      <c r="F48" s="459">
        <f t="shared" si="0"/>
        <v>623893</v>
      </c>
      <c r="G48" s="119" t="s">
        <v>2021</v>
      </c>
      <c r="K48" s="462"/>
    </row>
    <row r="49" spans="1:11" s="113" customFormat="1" x14ac:dyDescent="0.25">
      <c r="A49" s="119" t="s">
        <v>2058</v>
      </c>
      <c r="B49" s="310">
        <v>43372</v>
      </c>
      <c r="C49" s="379" t="s">
        <v>2010</v>
      </c>
      <c r="D49" s="460"/>
      <c r="E49" s="366">
        <v>109500</v>
      </c>
      <c r="F49" s="459">
        <f t="shared" si="0"/>
        <v>514393</v>
      </c>
      <c r="G49" s="119" t="s">
        <v>2021</v>
      </c>
    </row>
    <row r="50" spans="1:11" s="113" customFormat="1" x14ac:dyDescent="0.25">
      <c r="A50" s="119" t="s">
        <v>2059</v>
      </c>
      <c r="B50" s="310">
        <v>43372</v>
      </c>
      <c r="C50" s="379" t="s">
        <v>2010</v>
      </c>
      <c r="D50" s="460"/>
      <c r="E50" s="366">
        <v>129000</v>
      </c>
      <c r="F50" s="459">
        <f t="shared" si="0"/>
        <v>385393</v>
      </c>
      <c r="G50" s="119" t="s">
        <v>2021</v>
      </c>
      <c r="K50" s="462"/>
    </row>
    <row r="51" spans="1:11" s="113" customFormat="1" x14ac:dyDescent="0.25">
      <c r="A51" s="119" t="s">
        <v>2060</v>
      </c>
      <c r="B51" s="310">
        <v>43372</v>
      </c>
      <c r="C51" s="379" t="s">
        <v>2010</v>
      </c>
      <c r="D51" s="460"/>
      <c r="E51" s="366">
        <v>71500</v>
      </c>
      <c r="F51" s="459">
        <f t="shared" si="0"/>
        <v>313893</v>
      </c>
      <c r="G51" s="119" t="s">
        <v>2021</v>
      </c>
    </row>
    <row r="52" spans="1:11" s="113" customFormat="1" x14ac:dyDescent="0.25">
      <c r="A52" s="119" t="s">
        <v>2061</v>
      </c>
      <c r="B52" s="335">
        <v>43372</v>
      </c>
      <c r="C52" s="379" t="s">
        <v>2062</v>
      </c>
      <c r="D52" s="460"/>
      <c r="E52" s="366">
        <v>10000</v>
      </c>
      <c r="F52" s="459">
        <f t="shared" si="0"/>
        <v>303893</v>
      </c>
      <c r="G52" s="119" t="s">
        <v>2021</v>
      </c>
    </row>
    <row r="53" spans="1:11" x14ac:dyDescent="0.25">
      <c r="A53" s="105"/>
      <c r="B53" s="105"/>
      <c r="C53" s="417"/>
      <c r="D53" s="433"/>
      <c r="E53" s="434"/>
      <c r="F53" s="105"/>
      <c r="G53" s="105"/>
    </row>
    <row r="54" spans="1:11" x14ac:dyDescent="0.25">
      <c r="A54" s="105"/>
      <c r="B54" s="105"/>
      <c r="C54" s="417"/>
      <c r="D54" s="433"/>
      <c r="E54" s="434"/>
      <c r="F54" s="105"/>
      <c r="G54" s="105"/>
    </row>
    <row r="55" spans="1:11" x14ac:dyDescent="0.25">
      <c r="A55" s="105"/>
      <c r="B55" s="105"/>
      <c r="C55" s="463" t="s">
        <v>2063</v>
      </c>
      <c r="D55" s="433">
        <f>SUM(D6:D54)</f>
        <v>2374605</v>
      </c>
      <c r="E55" s="433">
        <f>SUM(E6:E54)</f>
        <v>2070712</v>
      </c>
      <c r="F55" s="464">
        <f>D55-E55</f>
        <v>303893</v>
      </c>
      <c r="G55" s="105"/>
    </row>
    <row r="57" spans="1:11" x14ac:dyDescent="0.25">
      <c r="E57" s="350"/>
    </row>
  </sheetData>
  <autoFilter ref="A5:G52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31" workbookViewId="0">
      <selection activeCell="N32" sqref="N32:N33"/>
    </sheetView>
  </sheetViews>
  <sheetFormatPr baseColWidth="10" defaultColWidth="16" defaultRowHeight="15" x14ac:dyDescent="0.25"/>
  <cols>
    <col min="1" max="1" width="7.140625" style="75" customWidth="1"/>
    <col min="2" max="2" width="12.5703125" style="75" customWidth="1"/>
    <col min="3" max="3" width="8.7109375" style="75" customWidth="1"/>
    <col min="4" max="4" width="7.42578125" style="75" customWidth="1"/>
    <col min="5" max="5" width="12.140625" style="75" customWidth="1"/>
    <col min="6" max="6" width="2.7109375" style="75" customWidth="1"/>
    <col min="7" max="7" width="16.7109375" style="75" bestFit="1" customWidth="1"/>
    <col min="8" max="8" width="19.5703125" style="75" customWidth="1"/>
    <col min="9" max="256" width="16" style="75"/>
    <col min="257" max="257" width="11.85546875" style="75" bestFit="1" customWidth="1"/>
    <col min="258" max="258" width="16" style="75"/>
    <col min="259" max="259" width="12.7109375" style="75" customWidth="1"/>
    <col min="260" max="260" width="9.7109375" style="75" customWidth="1"/>
    <col min="261" max="261" width="13.7109375" style="75" customWidth="1"/>
    <col min="262" max="262" width="2.7109375" style="75" customWidth="1"/>
    <col min="263" max="264" width="15.7109375" style="75" customWidth="1"/>
    <col min="265" max="512" width="16" style="75"/>
    <col min="513" max="513" width="11.85546875" style="75" bestFit="1" customWidth="1"/>
    <col min="514" max="514" width="16" style="75"/>
    <col min="515" max="515" width="12.7109375" style="75" customWidth="1"/>
    <col min="516" max="516" width="9.7109375" style="75" customWidth="1"/>
    <col min="517" max="517" width="13.7109375" style="75" customWidth="1"/>
    <col min="518" max="518" width="2.7109375" style="75" customWidth="1"/>
    <col min="519" max="520" width="15.7109375" style="75" customWidth="1"/>
    <col min="521" max="768" width="16" style="75"/>
    <col min="769" max="769" width="11.85546875" style="75" bestFit="1" customWidth="1"/>
    <col min="770" max="770" width="16" style="75"/>
    <col min="771" max="771" width="12.7109375" style="75" customWidth="1"/>
    <col min="772" max="772" width="9.7109375" style="75" customWidth="1"/>
    <col min="773" max="773" width="13.7109375" style="75" customWidth="1"/>
    <col min="774" max="774" width="2.7109375" style="75" customWidth="1"/>
    <col min="775" max="776" width="15.7109375" style="75" customWidth="1"/>
    <col min="777" max="1024" width="16" style="75"/>
    <col min="1025" max="1025" width="11.85546875" style="75" bestFit="1" customWidth="1"/>
    <col min="1026" max="1026" width="16" style="75"/>
    <col min="1027" max="1027" width="12.7109375" style="75" customWidth="1"/>
    <col min="1028" max="1028" width="9.7109375" style="75" customWidth="1"/>
    <col min="1029" max="1029" width="13.7109375" style="75" customWidth="1"/>
    <col min="1030" max="1030" width="2.7109375" style="75" customWidth="1"/>
    <col min="1031" max="1032" width="15.7109375" style="75" customWidth="1"/>
    <col min="1033" max="1280" width="16" style="75"/>
    <col min="1281" max="1281" width="11.85546875" style="75" bestFit="1" customWidth="1"/>
    <col min="1282" max="1282" width="16" style="75"/>
    <col min="1283" max="1283" width="12.7109375" style="75" customWidth="1"/>
    <col min="1284" max="1284" width="9.7109375" style="75" customWidth="1"/>
    <col min="1285" max="1285" width="13.7109375" style="75" customWidth="1"/>
    <col min="1286" max="1286" width="2.7109375" style="75" customWidth="1"/>
    <col min="1287" max="1288" width="15.7109375" style="75" customWidth="1"/>
    <col min="1289" max="1536" width="16" style="75"/>
    <col min="1537" max="1537" width="11.85546875" style="75" bestFit="1" customWidth="1"/>
    <col min="1538" max="1538" width="16" style="75"/>
    <col min="1539" max="1539" width="12.7109375" style="75" customWidth="1"/>
    <col min="1540" max="1540" width="9.7109375" style="75" customWidth="1"/>
    <col min="1541" max="1541" width="13.7109375" style="75" customWidth="1"/>
    <col min="1542" max="1542" width="2.7109375" style="75" customWidth="1"/>
    <col min="1543" max="1544" width="15.7109375" style="75" customWidth="1"/>
    <col min="1545" max="1792" width="16" style="75"/>
    <col min="1793" max="1793" width="11.85546875" style="75" bestFit="1" customWidth="1"/>
    <col min="1794" max="1794" width="16" style="75"/>
    <col min="1795" max="1795" width="12.7109375" style="75" customWidth="1"/>
    <col min="1796" max="1796" width="9.7109375" style="75" customWidth="1"/>
    <col min="1797" max="1797" width="13.7109375" style="75" customWidth="1"/>
    <col min="1798" max="1798" width="2.7109375" style="75" customWidth="1"/>
    <col min="1799" max="1800" width="15.7109375" style="75" customWidth="1"/>
    <col min="1801" max="2048" width="16" style="75"/>
    <col min="2049" max="2049" width="11.85546875" style="75" bestFit="1" customWidth="1"/>
    <col min="2050" max="2050" width="16" style="75"/>
    <col min="2051" max="2051" width="12.7109375" style="75" customWidth="1"/>
    <col min="2052" max="2052" width="9.7109375" style="75" customWidth="1"/>
    <col min="2053" max="2053" width="13.7109375" style="75" customWidth="1"/>
    <col min="2054" max="2054" width="2.7109375" style="75" customWidth="1"/>
    <col min="2055" max="2056" width="15.7109375" style="75" customWidth="1"/>
    <col min="2057" max="2304" width="16" style="75"/>
    <col min="2305" max="2305" width="11.85546875" style="75" bestFit="1" customWidth="1"/>
    <col min="2306" max="2306" width="16" style="75"/>
    <col min="2307" max="2307" width="12.7109375" style="75" customWidth="1"/>
    <col min="2308" max="2308" width="9.7109375" style="75" customWidth="1"/>
    <col min="2309" max="2309" width="13.7109375" style="75" customWidth="1"/>
    <col min="2310" max="2310" width="2.7109375" style="75" customWidth="1"/>
    <col min="2311" max="2312" width="15.7109375" style="75" customWidth="1"/>
    <col min="2313" max="2560" width="16" style="75"/>
    <col min="2561" max="2561" width="11.85546875" style="75" bestFit="1" customWidth="1"/>
    <col min="2562" max="2562" width="16" style="75"/>
    <col min="2563" max="2563" width="12.7109375" style="75" customWidth="1"/>
    <col min="2564" max="2564" width="9.7109375" style="75" customWidth="1"/>
    <col min="2565" max="2565" width="13.7109375" style="75" customWidth="1"/>
    <col min="2566" max="2566" width="2.7109375" style="75" customWidth="1"/>
    <col min="2567" max="2568" width="15.7109375" style="75" customWidth="1"/>
    <col min="2569" max="2816" width="16" style="75"/>
    <col min="2817" max="2817" width="11.85546875" style="75" bestFit="1" customWidth="1"/>
    <col min="2818" max="2818" width="16" style="75"/>
    <col min="2819" max="2819" width="12.7109375" style="75" customWidth="1"/>
    <col min="2820" max="2820" width="9.7109375" style="75" customWidth="1"/>
    <col min="2821" max="2821" width="13.7109375" style="75" customWidth="1"/>
    <col min="2822" max="2822" width="2.7109375" style="75" customWidth="1"/>
    <col min="2823" max="2824" width="15.7109375" style="75" customWidth="1"/>
    <col min="2825" max="3072" width="16" style="75"/>
    <col min="3073" max="3073" width="11.85546875" style="75" bestFit="1" customWidth="1"/>
    <col min="3074" max="3074" width="16" style="75"/>
    <col min="3075" max="3075" width="12.7109375" style="75" customWidth="1"/>
    <col min="3076" max="3076" width="9.7109375" style="75" customWidth="1"/>
    <col min="3077" max="3077" width="13.7109375" style="75" customWidth="1"/>
    <col min="3078" max="3078" width="2.7109375" style="75" customWidth="1"/>
    <col min="3079" max="3080" width="15.7109375" style="75" customWidth="1"/>
    <col min="3081" max="3328" width="16" style="75"/>
    <col min="3329" max="3329" width="11.85546875" style="75" bestFit="1" customWidth="1"/>
    <col min="3330" max="3330" width="16" style="75"/>
    <col min="3331" max="3331" width="12.7109375" style="75" customWidth="1"/>
    <col min="3332" max="3332" width="9.7109375" style="75" customWidth="1"/>
    <col min="3333" max="3333" width="13.7109375" style="75" customWidth="1"/>
    <col min="3334" max="3334" width="2.7109375" style="75" customWidth="1"/>
    <col min="3335" max="3336" width="15.7109375" style="75" customWidth="1"/>
    <col min="3337" max="3584" width="16" style="75"/>
    <col min="3585" max="3585" width="11.85546875" style="75" bestFit="1" customWidth="1"/>
    <col min="3586" max="3586" width="16" style="75"/>
    <col min="3587" max="3587" width="12.7109375" style="75" customWidth="1"/>
    <col min="3588" max="3588" width="9.7109375" style="75" customWidth="1"/>
    <col min="3589" max="3589" width="13.7109375" style="75" customWidth="1"/>
    <col min="3590" max="3590" width="2.7109375" style="75" customWidth="1"/>
    <col min="3591" max="3592" width="15.7109375" style="75" customWidth="1"/>
    <col min="3593" max="3840" width="16" style="75"/>
    <col min="3841" max="3841" width="11.85546875" style="75" bestFit="1" customWidth="1"/>
    <col min="3842" max="3842" width="16" style="75"/>
    <col min="3843" max="3843" width="12.7109375" style="75" customWidth="1"/>
    <col min="3844" max="3844" width="9.7109375" style="75" customWidth="1"/>
    <col min="3845" max="3845" width="13.7109375" style="75" customWidth="1"/>
    <col min="3846" max="3846" width="2.7109375" style="75" customWidth="1"/>
    <col min="3847" max="3848" width="15.7109375" style="75" customWidth="1"/>
    <col min="3849" max="4096" width="16" style="75"/>
    <col min="4097" max="4097" width="11.85546875" style="75" bestFit="1" customWidth="1"/>
    <col min="4098" max="4098" width="16" style="75"/>
    <col min="4099" max="4099" width="12.7109375" style="75" customWidth="1"/>
    <col min="4100" max="4100" width="9.7109375" style="75" customWidth="1"/>
    <col min="4101" max="4101" width="13.7109375" style="75" customWidth="1"/>
    <col min="4102" max="4102" width="2.7109375" style="75" customWidth="1"/>
    <col min="4103" max="4104" width="15.7109375" style="75" customWidth="1"/>
    <col min="4105" max="4352" width="16" style="75"/>
    <col min="4353" max="4353" width="11.85546875" style="75" bestFit="1" customWidth="1"/>
    <col min="4354" max="4354" width="16" style="75"/>
    <col min="4355" max="4355" width="12.7109375" style="75" customWidth="1"/>
    <col min="4356" max="4356" width="9.7109375" style="75" customWidth="1"/>
    <col min="4357" max="4357" width="13.7109375" style="75" customWidth="1"/>
    <col min="4358" max="4358" width="2.7109375" style="75" customWidth="1"/>
    <col min="4359" max="4360" width="15.7109375" style="75" customWidth="1"/>
    <col min="4361" max="4608" width="16" style="75"/>
    <col min="4609" max="4609" width="11.85546875" style="75" bestFit="1" customWidth="1"/>
    <col min="4610" max="4610" width="16" style="75"/>
    <col min="4611" max="4611" width="12.7109375" style="75" customWidth="1"/>
    <col min="4612" max="4612" width="9.7109375" style="75" customWidth="1"/>
    <col min="4613" max="4613" width="13.7109375" style="75" customWidth="1"/>
    <col min="4614" max="4614" width="2.7109375" style="75" customWidth="1"/>
    <col min="4615" max="4616" width="15.7109375" style="75" customWidth="1"/>
    <col min="4617" max="4864" width="16" style="75"/>
    <col min="4865" max="4865" width="11.85546875" style="75" bestFit="1" customWidth="1"/>
    <col min="4866" max="4866" width="16" style="75"/>
    <col min="4867" max="4867" width="12.7109375" style="75" customWidth="1"/>
    <col min="4868" max="4868" width="9.7109375" style="75" customWidth="1"/>
    <col min="4869" max="4869" width="13.7109375" style="75" customWidth="1"/>
    <col min="4870" max="4870" width="2.7109375" style="75" customWidth="1"/>
    <col min="4871" max="4872" width="15.7109375" style="75" customWidth="1"/>
    <col min="4873" max="5120" width="16" style="75"/>
    <col min="5121" max="5121" width="11.85546875" style="75" bestFit="1" customWidth="1"/>
    <col min="5122" max="5122" width="16" style="75"/>
    <col min="5123" max="5123" width="12.7109375" style="75" customWidth="1"/>
    <col min="5124" max="5124" width="9.7109375" style="75" customWidth="1"/>
    <col min="5125" max="5125" width="13.7109375" style="75" customWidth="1"/>
    <col min="5126" max="5126" width="2.7109375" style="75" customWidth="1"/>
    <col min="5127" max="5128" width="15.7109375" style="75" customWidth="1"/>
    <col min="5129" max="5376" width="16" style="75"/>
    <col min="5377" max="5377" width="11.85546875" style="75" bestFit="1" customWidth="1"/>
    <col min="5378" max="5378" width="16" style="75"/>
    <col min="5379" max="5379" width="12.7109375" style="75" customWidth="1"/>
    <col min="5380" max="5380" width="9.7109375" style="75" customWidth="1"/>
    <col min="5381" max="5381" width="13.7109375" style="75" customWidth="1"/>
    <col min="5382" max="5382" width="2.7109375" style="75" customWidth="1"/>
    <col min="5383" max="5384" width="15.7109375" style="75" customWidth="1"/>
    <col min="5385" max="5632" width="16" style="75"/>
    <col min="5633" max="5633" width="11.85546875" style="75" bestFit="1" customWidth="1"/>
    <col min="5634" max="5634" width="16" style="75"/>
    <col min="5635" max="5635" width="12.7109375" style="75" customWidth="1"/>
    <col min="5636" max="5636" width="9.7109375" style="75" customWidth="1"/>
    <col min="5637" max="5637" width="13.7109375" style="75" customWidth="1"/>
    <col min="5638" max="5638" width="2.7109375" style="75" customWidth="1"/>
    <col min="5639" max="5640" width="15.7109375" style="75" customWidth="1"/>
    <col min="5641" max="5888" width="16" style="75"/>
    <col min="5889" max="5889" width="11.85546875" style="75" bestFit="1" customWidth="1"/>
    <col min="5890" max="5890" width="16" style="75"/>
    <col min="5891" max="5891" width="12.7109375" style="75" customWidth="1"/>
    <col min="5892" max="5892" width="9.7109375" style="75" customWidth="1"/>
    <col min="5893" max="5893" width="13.7109375" style="75" customWidth="1"/>
    <col min="5894" max="5894" width="2.7109375" style="75" customWidth="1"/>
    <col min="5895" max="5896" width="15.7109375" style="75" customWidth="1"/>
    <col min="5897" max="6144" width="16" style="75"/>
    <col min="6145" max="6145" width="11.85546875" style="75" bestFit="1" customWidth="1"/>
    <col min="6146" max="6146" width="16" style="75"/>
    <col min="6147" max="6147" width="12.7109375" style="75" customWidth="1"/>
    <col min="6148" max="6148" width="9.7109375" style="75" customWidth="1"/>
    <col min="6149" max="6149" width="13.7109375" style="75" customWidth="1"/>
    <col min="6150" max="6150" width="2.7109375" style="75" customWidth="1"/>
    <col min="6151" max="6152" width="15.7109375" style="75" customWidth="1"/>
    <col min="6153" max="6400" width="16" style="75"/>
    <col min="6401" max="6401" width="11.85546875" style="75" bestFit="1" customWidth="1"/>
    <col min="6402" max="6402" width="16" style="75"/>
    <col min="6403" max="6403" width="12.7109375" style="75" customWidth="1"/>
    <col min="6404" max="6404" width="9.7109375" style="75" customWidth="1"/>
    <col min="6405" max="6405" width="13.7109375" style="75" customWidth="1"/>
    <col min="6406" max="6406" width="2.7109375" style="75" customWidth="1"/>
    <col min="6407" max="6408" width="15.7109375" style="75" customWidth="1"/>
    <col min="6409" max="6656" width="16" style="75"/>
    <col min="6657" max="6657" width="11.85546875" style="75" bestFit="1" customWidth="1"/>
    <col min="6658" max="6658" width="16" style="75"/>
    <col min="6659" max="6659" width="12.7109375" style="75" customWidth="1"/>
    <col min="6660" max="6660" width="9.7109375" style="75" customWidth="1"/>
    <col min="6661" max="6661" width="13.7109375" style="75" customWidth="1"/>
    <col min="6662" max="6662" width="2.7109375" style="75" customWidth="1"/>
    <col min="6663" max="6664" width="15.7109375" style="75" customWidth="1"/>
    <col min="6665" max="6912" width="16" style="75"/>
    <col min="6913" max="6913" width="11.85546875" style="75" bestFit="1" customWidth="1"/>
    <col min="6914" max="6914" width="16" style="75"/>
    <col min="6915" max="6915" width="12.7109375" style="75" customWidth="1"/>
    <col min="6916" max="6916" width="9.7109375" style="75" customWidth="1"/>
    <col min="6917" max="6917" width="13.7109375" style="75" customWidth="1"/>
    <col min="6918" max="6918" width="2.7109375" style="75" customWidth="1"/>
    <col min="6919" max="6920" width="15.7109375" style="75" customWidth="1"/>
    <col min="6921" max="7168" width="16" style="75"/>
    <col min="7169" max="7169" width="11.85546875" style="75" bestFit="1" customWidth="1"/>
    <col min="7170" max="7170" width="16" style="75"/>
    <col min="7171" max="7171" width="12.7109375" style="75" customWidth="1"/>
    <col min="7172" max="7172" width="9.7109375" style="75" customWidth="1"/>
    <col min="7173" max="7173" width="13.7109375" style="75" customWidth="1"/>
    <col min="7174" max="7174" width="2.7109375" style="75" customWidth="1"/>
    <col min="7175" max="7176" width="15.7109375" style="75" customWidth="1"/>
    <col min="7177" max="7424" width="16" style="75"/>
    <col min="7425" max="7425" width="11.85546875" style="75" bestFit="1" customWidth="1"/>
    <col min="7426" max="7426" width="16" style="75"/>
    <col min="7427" max="7427" width="12.7109375" style="75" customWidth="1"/>
    <col min="7428" max="7428" width="9.7109375" style="75" customWidth="1"/>
    <col min="7429" max="7429" width="13.7109375" style="75" customWidth="1"/>
    <col min="7430" max="7430" width="2.7109375" style="75" customWidth="1"/>
    <col min="7431" max="7432" width="15.7109375" style="75" customWidth="1"/>
    <col min="7433" max="7680" width="16" style="75"/>
    <col min="7681" max="7681" width="11.85546875" style="75" bestFit="1" customWidth="1"/>
    <col min="7682" max="7682" width="16" style="75"/>
    <col min="7683" max="7683" width="12.7109375" style="75" customWidth="1"/>
    <col min="7684" max="7684" width="9.7109375" style="75" customWidth="1"/>
    <col min="7685" max="7685" width="13.7109375" style="75" customWidth="1"/>
    <col min="7686" max="7686" width="2.7109375" style="75" customWidth="1"/>
    <col min="7687" max="7688" width="15.7109375" style="75" customWidth="1"/>
    <col min="7689" max="7936" width="16" style="75"/>
    <col min="7937" max="7937" width="11.85546875" style="75" bestFit="1" customWidth="1"/>
    <col min="7938" max="7938" width="16" style="75"/>
    <col min="7939" max="7939" width="12.7109375" style="75" customWidth="1"/>
    <col min="7940" max="7940" width="9.7109375" style="75" customWidth="1"/>
    <col min="7941" max="7941" width="13.7109375" style="75" customWidth="1"/>
    <col min="7942" max="7942" width="2.7109375" style="75" customWidth="1"/>
    <col min="7943" max="7944" width="15.7109375" style="75" customWidth="1"/>
    <col min="7945" max="8192" width="16" style="75"/>
    <col min="8193" max="8193" width="11.85546875" style="75" bestFit="1" customWidth="1"/>
    <col min="8194" max="8194" width="16" style="75"/>
    <col min="8195" max="8195" width="12.7109375" style="75" customWidth="1"/>
    <col min="8196" max="8196" width="9.7109375" style="75" customWidth="1"/>
    <col min="8197" max="8197" width="13.7109375" style="75" customWidth="1"/>
    <col min="8198" max="8198" width="2.7109375" style="75" customWidth="1"/>
    <col min="8199" max="8200" width="15.7109375" style="75" customWidth="1"/>
    <col min="8201" max="8448" width="16" style="75"/>
    <col min="8449" max="8449" width="11.85546875" style="75" bestFit="1" customWidth="1"/>
    <col min="8450" max="8450" width="16" style="75"/>
    <col min="8451" max="8451" width="12.7109375" style="75" customWidth="1"/>
    <col min="8452" max="8452" width="9.7109375" style="75" customWidth="1"/>
    <col min="8453" max="8453" width="13.7109375" style="75" customWidth="1"/>
    <col min="8454" max="8454" width="2.7109375" style="75" customWidth="1"/>
    <col min="8455" max="8456" width="15.7109375" style="75" customWidth="1"/>
    <col min="8457" max="8704" width="16" style="75"/>
    <col min="8705" max="8705" width="11.85546875" style="75" bestFit="1" customWidth="1"/>
    <col min="8706" max="8706" width="16" style="75"/>
    <col min="8707" max="8707" width="12.7109375" style="75" customWidth="1"/>
    <col min="8708" max="8708" width="9.7109375" style="75" customWidth="1"/>
    <col min="8709" max="8709" width="13.7109375" style="75" customWidth="1"/>
    <col min="8710" max="8710" width="2.7109375" style="75" customWidth="1"/>
    <col min="8711" max="8712" width="15.7109375" style="75" customWidth="1"/>
    <col min="8713" max="8960" width="16" style="75"/>
    <col min="8961" max="8961" width="11.85546875" style="75" bestFit="1" customWidth="1"/>
    <col min="8962" max="8962" width="16" style="75"/>
    <col min="8963" max="8963" width="12.7109375" style="75" customWidth="1"/>
    <col min="8964" max="8964" width="9.7109375" style="75" customWidth="1"/>
    <col min="8965" max="8965" width="13.7109375" style="75" customWidth="1"/>
    <col min="8966" max="8966" width="2.7109375" style="75" customWidth="1"/>
    <col min="8967" max="8968" width="15.7109375" style="75" customWidth="1"/>
    <col min="8969" max="9216" width="16" style="75"/>
    <col min="9217" max="9217" width="11.85546875" style="75" bestFit="1" customWidth="1"/>
    <col min="9218" max="9218" width="16" style="75"/>
    <col min="9219" max="9219" width="12.7109375" style="75" customWidth="1"/>
    <col min="9220" max="9220" width="9.7109375" style="75" customWidth="1"/>
    <col min="9221" max="9221" width="13.7109375" style="75" customWidth="1"/>
    <col min="9222" max="9222" width="2.7109375" style="75" customWidth="1"/>
    <col min="9223" max="9224" width="15.7109375" style="75" customWidth="1"/>
    <col min="9225" max="9472" width="16" style="75"/>
    <col min="9473" max="9473" width="11.85546875" style="75" bestFit="1" customWidth="1"/>
    <col min="9474" max="9474" width="16" style="75"/>
    <col min="9475" max="9475" width="12.7109375" style="75" customWidth="1"/>
    <col min="9476" max="9476" width="9.7109375" style="75" customWidth="1"/>
    <col min="9477" max="9477" width="13.7109375" style="75" customWidth="1"/>
    <col min="9478" max="9478" width="2.7109375" style="75" customWidth="1"/>
    <col min="9479" max="9480" width="15.7109375" style="75" customWidth="1"/>
    <col min="9481" max="9728" width="16" style="75"/>
    <col min="9729" max="9729" width="11.85546875" style="75" bestFit="1" customWidth="1"/>
    <col min="9730" max="9730" width="16" style="75"/>
    <col min="9731" max="9731" width="12.7109375" style="75" customWidth="1"/>
    <col min="9732" max="9732" width="9.7109375" style="75" customWidth="1"/>
    <col min="9733" max="9733" width="13.7109375" style="75" customWidth="1"/>
    <col min="9734" max="9734" width="2.7109375" style="75" customWidth="1"/>
    <col min="9735" max="9736" width="15.7109375" style="75" customWidth="1"/>
    <col min="9737" max="9984" width="16" style="75"/>
    <col min="9985" max="9985" width="11.85546875" style="75" bestFit="1" customWidth="1"/>
    <col min="9986" max="9986" width="16" style="75"/>
    <col min="9987" max="9987" width="12.7109375" style="75" customWidth="1"/>
    <col min="9988" max="9988" width="9.7109375" style="75" customWidth="1"/>
    <col min="9989" max="9989" width="13.7109375" style="75" customWidth="1"/>
    <col min="9990" max="9990" width="2.7109375" style="75" customWidth="1"/>
    <col min="9991" max="9992" width="15.7109375" style="75" customWidth="1"/>
    <col min="9993" max="10240" width="16" style="75"/>
    <col min="10241" max="10241" width="11.85546875" style="75" bestFit="1" customWidth="1"/>
    <col min="10242" max="10242" width="16" style="75"/>
    <col min="10243" max="10243" width="12.7109375" style="75" customWidth="1"/>
    <col min="10244" max="10244" width="9.7109375" style="75" customWidth="1"/>
    <col min="10245" max="10245" width="13.7109375" style="75" customWidth="1"/>
    <col min="10246" max="10246" width="2.7109375" style="75" customWidth="1"/>
    <col min="10247" max="10248" width="15.7109375" style="75" customWidth="1"/>
    <col min="10249" max="10496" width="16" style="75"/>
    <col min="10497" max="10497" width="11.85546875" style="75" bestFit="1" customWidth="1"/>
    <col min="10498" max="10498" width="16" style="75"/>
    <col min="10499" max="10499" width="12.7109375" style="75" customWidth="1"/>
    <col min="10500" max="10500" width="9.7109375" style="75" customWidth="1"/>
    <col min="10501" max="10501" width="13.7109375" style="75" customWidth="1"/>
    <col min="10502" max="10502" width="2.7109375" style="75" customWidth="1"/>
    <col min="10503" max="10504" width="15.7109375" style="75" customWidth="1"/>
    <col min="10505" max="10752" width="16" style="75"/>
    <col min="10753" max="10753" width="11.85546875" style="75" bestFit="1" customWidth="1"/>
    <col min="10754" max="10754" width="16" style="75"/>
    <col min="10755" max="10755" width="12.7109375" style="75" customWidth="1"/>
    <col min="10756" max="10756" width="9.7109375" style="75" customWidth="1"/>
    <col min="10757" max="10757" width="13.7109375" style="75" customWidth="1"/>
    <col min="10758" max="10758" width="2.7109375" style="75" customWidth="1"/>
    <col min="10759" max="10760" width="15.7109375" style="75" customWidth="1"/>
    <col min="10761" max="11008" width="16" style="75"/>
    <col min="11009" max="11009" width="11.85546875" style="75" bestFit="1" customWidth="1"/>
    <col min="11010" max="11010" width="16" style="75"/>
    <col min="11011" max="11011" width="12.7109375" style="75" customWidth="1"/>
    <col min="11012" max="11012" width="9.7109375" style="75" customWidth="1"/>
    <col min="11013" max="11013" width="13.7109375" style="75" customWidth="1"/>
    <col min="11014" max="11014" width="2.7109375" style="75" customWidth="1"/>
    <col min="11015" max="11016" width="15.7109375" style="75" customWidth="1"/>
    <col min="11017" max="11264" width="16" style="75"/>
    <col min="11265" max="11265" width="11.85546875" style="75" bestFit="1" customWidth="1"/>
    <col min="11266" max="11266" width="16" style="75"/>
    <col min="11267" max="11267" width="12.7109375" style="75" customWidth="1"/>
    <col min="11268" max="11268" width="9.7109375" style="75" customWidth="1"/>
    <col min="11269" max="11269" width="13.7109375" style="75" customWidth="1"/>
    <col min="11270" max="11270" width="2.7109375" style="75" customWidth="1"/>
    <col min="11271" max="11272" width="15.7109375" style="75" customWidth="1"/>
    <col min="11273" max="11520" width="16" style="75"/>
    <col min="11521" max="11521" width="11.85546875" style="75" bestFit="1" customWidth="1"/>
    <col min="11522" max="11522" width="16" style="75"/>
    <col min="11523" max="11523" width="12.7109375" style="75" customWidth="1"/>
    <col min="11524" max="11524" width="9.7109375" style="75" customWidth="1"/>
    <col min="11525" max="11525" width="13.7109375" style="75" customWidth="1"/>
    <col min="11526" max="11526" width="2.7109375" style="75" customWidth="1"/>
    <col min="11527" max="11528" width="15.7109375" style="75" customWidth="1"/>
    <col min="11529" max="11776" width="16" style="75"/>
    <col min="11777" max="11777" width="11.85546875" style="75" bestFit="1" customWidth="1"/>
    <col min="11778" max="11778" width="16" style="75"/>
    <col min="11779" max="11779" width="12.7109375" style="75" customWidth="1"/>
    <col min="11780" max="11780" width="9.7109375" style="75" customWidth="1"/>
    <col min="11781" max="11781" width="13.7109375" style="75" customWidth="1"/>
    <col min="11782" max="11782" width="2.7109375" style="75" customWidth="1"/>
    <col min="11783" max="11784" width="15.7109375" style="75" customWidth="1"/>
    <col min="11785" max="12032" width="16" style="75"/>
    <col min="12033" max="12033" width="11.85546875" style="75" bestFit="1" customWidth="1"/>
    <col min="12034" max="12034" width="16" style="75"/>
    <col min="12035" max="12035" width="12.7109375" style="75" customWidth="1"/>
    <col min="12036" max="12036" width="9.7109375" style="75" customWidth="1"/>
    <col min="12037" max="12037" width="13.7109375" style="75" customWidth="1"/>
    <col min="12038" max="12038" width="2.7109375" style="75" customWidth="1"/>
    <col min="12039" max="12040" width="15.7109375" style="75" customWidth="1"/>
    <col min="12041" max="12288" width="16" style="75"/>
    <col min="12289" max="12289" width="11.85546875" style="75" bestFit="1" customWidth="1"/>
    <col min="12290" max="12290" width="16" style="75"/>
    <col min="12291" max="12291" width="12.7109375" style="75" customWidth="1"/>
    <col min="12292" max="12292" width="9.7109375" style="75" customWidth="1"/>
    <col min="12293" max="12293" width="13.7109375" style="75" customWidth="1"/>
    <col min="12294" max="12294" width="2.7109375" style="75" customWidth="1"/>
    <col min="12295" max="12296" width="15.7109375" style="75" customWidth="1"/>
    <col min="12297" max="12544" width="16" style="75"/>
    <col min="12545" max="12545" width="11.85546875" style="75" bestFit="1" customWidth="1"/>
    <col min="12546" max="12546" width="16" style="75"/>
    <col min="12547" max="12547" width="12.7109375" style="75" customWidth="1"/>
    <col min="12548" max="12548" width="9.7109375" style="75" customWidth="1"/>
    <col min="12549" max="12549" width="13.7109375" style="75" customWidth="1"/>
    <col min="12550" max="12550" width="2.7109375" style="75" customWidth="1"/>
    <col min="12551" max="12552" width="15.7109375" style="75" customWidth="1"/>
    <col min="12553" max="12800" width="16" style="75"/>
    <col min="12801" max="12801" width="11.85546875" style="75" bestFit="1" customWidth="1"/>
    <col min="12802" max="12802" width="16" style="75"/>
    <col min="12803" max="12803" width="12.7109375" style="75" customWidth="1"/>
    <col min="12804" max="12804" width="9.7109375" style="75" customWidth="1"/>
    <col min="12805" max="12805" width="13.7109375" style="75" customWidth="1"/>
    <col min="12806" max="12806" width="2.7109375" style="75" customWidth="1"/>
    <col min="12807" max="12808" width="15.7109375" style="75" customWidth="1"/>
    <col min="12809" max="13056" width="16" style="75"/>
    <col min="13057" max="13057" width="11.85546875" style="75" bestFit="1" customWidth="1"/>
    <col min="13058" max="13058" width="16" style="75"/>
    <col min="13059" max="13059" width="12.7109375" style="75" customWidth="1"/>
    <col min="13060" max="13060" width="9.7109375" style="75" customWidth="1"/>
    <col min="13061" max="13061" width="13.7109375" style="75" customWidth="1"/>
    <col min="13062" max="13062" width="2.7109375" style="75" customWidth="1"/>
    <col min="13063" max="13064" width="15.7109375" style="75" customWidth="1"/>
    <col min="13065" max="13312" width="16" style="75"/>
    <col min="13313" max="13313" width="11.85546875" style="75" bestFit="1" customWidth="1"/>
    <col min="13314" max="13314" width="16" style="75"/>
    <col min="13315" max="13315" width="12.7109375" style="75" customWidth="1"/>
    <col min="13316" max="13316" width="9.7109375" style="75" customWidth="1"/>
    <col min="13317" max="13317" width="13.7109375" style="75" customWidth="1"/>
    <col min="13318" max="13318" width="2.7109375" style="75" customWidth="1"/>
    <col min="13319" max="13320" width="15.7109375" style="75" customWidth="1"/>
    <col min="13321" max="13568" width="16" style="75"/>
    <col min="13569" max="13569" width="11.85546875" style="75" bestFit="1" customWidth="1"/>
    <col min="13570" max="13570" width="16" style="75"/>
    <col min="13571" max="13571" width="12.7109375" style="75" customWidth="1"/>
    <col min="13572" max="13572" width="9.7109375" style="75" customWidth="1"/>
    <col min="13573" max="13573" width="13.7109375" style="75" customWidth="1"/>
    <col min="13574" max="13574" width="2.7109375" style="75" customWidth="1"/>
    <col min="13575" max="13576" width="15.7109375" style="75" customWidth="1"/>
    <col min="13577" max="13824" width="16" style="75"/>
    <col min="13825" max="13825" width="11.85546875" style="75" bestFit="1" customWidth="1"/>
    <col min="13826" max="13826" width="16" style="75"/>
    <col min="13827" max="13827" width="12.7109375" style="75" customWidth="1"/>
    <col min="13828" max="13828" width="9.7109375" style="75" customWidth="1"/>
    <col min="13829" max="13829" width="13.7109375" style="75" customWidth="1"/>
    <col min="13830" max="13830" width="2.7109375" style="75" customWidth="1"/>
    <col min="13831" max="13832" width="15.7109375" style="75" customWidth="1"/>
    <col min="13833" max="14080" width="16" style="75"/>
    <col min="14081" max="14081" width="11.85546875" style="75" bestFit="1" customWidth="1"/>
    <col min="14082" max="14082" width="16" style="75"/>
    <col min="14083" max="14083" width="12.7109375" style="75" customWidth="1"/>
    <col min="14084" max="14084" width="9.7109375" style="75" customWidth="1"/>
    <col min="14085" max="14085" width="13.7109375" style="75" customWidth="1"/>
    <col min="14086" max="14086" width="2.7109375" style="75" customWidth="1"/>
    <col min="14087" max="14088" width="15.7109375" style="75" customWidth="1"/>
    <col min="14089" max="14336" width="16" style="75"/>
    <col min="14337" max="14337" width="11.85546875" style="75" bestFit="1" customWidth="1"/>
    <col min="14338" max="14338" width="16" style="75"/>
    <col min="14339" max="14339" width="12.7109375" style="75" customWidth="1"/>
    <col min="14340" max="14340" width="9.7109375" style="75" customWidth="1"/>
    <col min="14341" max="14341" width="13.7109375" style="75" customWidth="1"/>
    <col min="14342" max="14342" width="2.7109375" style="75" customWidth="1"/>
    <col min="14343" max="14344" width="15.7109375" style="75" customWidth="1"/>
    <col min="14345" max="14592" width="16" style="75"/>
    <col min="14593" max="14593" width="11.85546875" style="75" bestFit="1" customWidth="1"/>
    <col min="14594" max="14594" width="16" style="75"/>
    <col min="14595" max="14595" width="12.7109375" style="75" customWidth="1"/>
    <col min="14596" max="14596" width="9.7109375" style="75" customWidth="1"/>
    <col min="14597" max="14597" width="13.7109375" style="75" customWidth="1"/>
    <col min="14598" max="14598" width="2.7109375" style="75" customWidth="1"/>
    <col min="14599" max="14600" width="15.7109375" style="75" customWidth="1"/>
    <col min="14601" max="14848" width="16" style="75"/>
    <col min="14849" max="14849" width="11.85546875" style="75" bestFit="1" customWidth="1"/>
    <col min="14850" max="14850" width="16" style="75"/>
    <col min="14851" max="14851" width="12.7109375" style="75" customWidth="1"/>
    <col min="14852" max="14852" width="9.7109375" style="75" customWidth="1"/>
    <col min="14853" max="14853" width="13.7109375" style="75" customWidth="1"/>
    <col min="14854" max="14854" width="2.7109375" style="75" customWidth="1"/>
    <col min="14855" max="14856" width="15.7109375" style="75" customWidth="1"/>
    <col min="14857" max="15104" width="16" style="75"/>
    <col min="15105" max="15105" width="11.85546875" style="75" bestFit="1" customWidth="1"/>
    <col min="15106" max="15106" width="16" style="75"/>
    <col min="15107" max="15107" width="12.7109375" style="75" customWidth="1"/>
    <col min="15108" max="15108" width="9.7109375" style="75" customWidth="1"/>
    <col min="15109" max="15109" width="13.7109375" style="75" customWidth="1"/>
    <col min="15110" max="15110" width="2.7109375" style="75" customWidth="1"/>
    <col min="15111" max="15112" width="15.7109375" style="75" customWidth="1"/>
    <col min="15113" max="15360" width="16" style="75"/>
    <col min="15361" max="15361" width="11.85546875" style="75" bestFit="1" customWidth="1"/>
    <col min="15362" max="15362" width="16" style="75"/>
    <col min="15363" max="15363" width="12.7109375" style="75" customWidth="1"/>
    <col min="15364" max="15364" width="9.7109375" style="75" customWidth="1"/>
    <col min="15365" max="15365" width="13.7109375" style="75" customWidth="1"/>
    <col min="15366" max="15366" width="2.7109375" style="75" customWidth="1"/>
    <col min="15367" max="15368" width="15.7109375" style="75" customWidth="1"/>
    <col min="15369" max="15616" width="16" style="75"/>
    <col min="15617" max="15617" width="11.85546875" style="75" bestFit="1" customWidth="1"/>
    <col min="15618" max="15618" width="16" style="75"/>
    <col min="15619" max="15619" width="12.7109375" style="75" customWidth="1"/>
    <col min="15620" max="15620" width="9.7109375" style="75" customWidth="1"/>
    <col min="15621" max="15621" width="13.7109375" style="75" customWidth="1"/>
    <col min="15622" max="15622" width="2.7109375" style="75" customWidth="1"/>
    <col min="15623" max="15624" width="15.7109375" style="75" customWidth="1"/>
    <col min="15625" max="15872" width="16" style="75"/>
    <col min="15873" max="15873" width="11.85546875" style="75" bestFit="1" customWidth="1"/>
    <col min="15874" max="15874" width="16" style="75"/>
    <col min="15875" max="15875" width="12.7109375" style="75" customWidth="1"/>
    <col min="15876" max="15876" width="9.7109375" style="75" customWidth="1"/>
    <col min="15877" max="15877" width="13.7109375" style="75" customWidth="1"/>
    <col min="15878" max="15878" width="2.7109375" style="75" customWidth="1"/>
    <col min="15879" max="15880" width="15.7109375" style="75" customWidth="1"/>
    <col min="15881" max="16128" width="16" style="75"/>
    <col min="16129" max="16129" width="11.85546875" style="75" bestFit="1" customWidth="1"/>
    <col min="16130" max="16130" width="16" style="75"/>
    <col min="16131" max="16131" width="12.7109375" style="75" customWidth="1"/>
    <col min="16132" max="16132" width="9.7109375" style="75" customWidth="1"/>
    <col min="16133" max="16133" width="13.7109375" style="75" customWidth="1"/>
    <col min="16134" max="16134" width="2.7109375" style="75" customWidth="1"/>
    <col min="16135" max="16136" width="15.7109375" style="75" customWidth="1"/>
    <col min="16137" max="16384" width="16" style="75"/>
  </cols>
  <sheetData>
    <row r="1" spans="1:12" x14ac:dyDescent="0.25">
      <c r="A1" s="547"/>
      <c r="B1" s="547"/>
      <c r="C1" s="547"/>
      <c r="D1" s="547"/>
      <c r="E1" s="547"/>
      <c r="F1" s="547"/>
      <c r="G1" s="547"/>
      <c r="H1" s="547"/>
    </row>
    <row r="3" spans="1:12" ht="15.75" x14ac:dyDescent="0.25">
      <c r="A3" s="200" t="s">
        <v>111</v>
      </c>
      <c r="B3" s="201"/>
      <c r="C3" s="201"/>
      <c r="D3" s="202"/>
      <c r="E3" s="201"/>
      <c r="F3" s="201"/>
      <c r="G3" s="201"/>
    </row>
    <row r="4" spans="1:12" ht="15.75" x14ac:dyDescent="0.25">
      <c r="A4" s="200" t="s">
        <v>112</v>
      </c>
      <c r="B4" s="201" t="s">
        <v>121</v>
      </c>
      <c r="C4" s="201"/>
      <c r="D4" s="201"/>
      <c r="E4" s="201"/>
      <c r="F4" s="201"/>
      <c r="G4" s="201"/>
    </row>
    <row r="5" spans="1:12" ht="15.75" x14ac:dyDescent="0.25">
      <c r="A5" s="203"/>
      <c r="B5" s="200"/>
      <c r="C5" s="200"/>
      <c r="D5" s="200"/>
      <c r="E5" s="200"/>
      <c r="F5" s="200"/>
      <c r="G5" s="200"/>
    </row>
    <row r="6" spans="1:12" ht="15.75" x14ac:dyDescent="0.25">
      <c r="A6" s="203" t="s">
        <v>113</v>
      </c>
      <c r="B6" s="204">
        <v>43373</v>
      </c>
      <c r="C6" s="200"/>
      <c r="D6" s="200"/>
      <c r="E6" s="200"/>
      <c r="F6" s="200"/>
      <c r="G6" s="200"/>
    </row>
    <row r="7" spans="1:12" ht="15.75" x14ac:dyDescent="0.25">
      <c r="A7" s="200"/>
      <c r="B7" s="200"/>
      <c r="C7" s="200"/>
      <c r="D7" s="200"/>
      <c r="E7" s="200"/>
      <c r="F7" s="200"/>
      <c r="G7" s="200"/>
    </row>
    <row r="8" spans="1:12" x14ac:dyDescent="0.25">
      <c r="A8" s="205"/>
      <c r="B8" s="206"/>
      <c r="C8" s="206"/>
      <c r="D8" s="206"/>
      <c r="E8" s="206"/>
      <c r="F8" s="206"/>
      <c r="G8" s="206"/>
      <c r="H8" s="206"/>
    </row>
    <row r="9" spans="1:12" ht="20.25" x14ac:dyDescent="0.25">
      <c r="A9" s="548" t="s">
        <v>2064</v>
      </c>
      <c r="B9" s="548"/>
      <c r="C9" s="548"/>
      <c r="D9" s="548"/>
      <c r="E9" s="548"/>
      <c r="F9" s="548"/>
      <c r="G9" s="548"/>
      <c r="H9" s="207"/>
      <c r="L9" s="208"/>
    </row>
    <row r="10" spans="1:12" ht="18" x14ac:dyDescent="0.25">
      <c r="A10" s="209"/>
      <c r="B10" s="209"/>
      <c r="C10" s="209"/>
      <c r="D10" s="209"/>
      <c r="E10" s="209"/>
      <c r="F10" s="209"/>
      <c r="G10" s="209"/>
      <c r="H10" s="209"/>
      <c r="L10" s="208"/>
    </row>
    <row r="11" spans="1:12" x14ac:dyDescent="0.25">
      <c r="A11" s="205"/>
      <c r="B11" s="205"/>
      <c r="C11" s="206"/>
      <c r="D11" s="206"/>
      <c r="E11" s="206"/>
      <c r="F11" s="206"/>
      <c r="G11" s="206"/>
      <c r="H11" s="206"/>
    </row>
    <row r="12" spans="1:12" x14ac:dyDescent="0.25">
      <c r="A12" s="549" t="s">
        <v>124</v>
      </c>
      <c r="B12" s="550"/>
      <c r="C12" s="550"/>
      <c r="D12" s="550"/>
      <c r="E12" s="550"/>
      <c r="F12" s="550"/>
      <c r="G12" s="550"/>
      <c r="H12" s="551"/>
    </row>
    <row r="13" spans="1:12" x14ac:dyDescent="0.25">
      <c r="A13" s="205"/>
      <c r="B13" s="206"/>
      <c r="C13" s="206"/>
      <c r="D13" s="206"/>
      <c r="E13" s="206"/>
      <c r="F13" s="206"/>
      <c r="G13" s="206"/>
      <c r="H13" s="206"/>
    </row>
    <row r="14" spans="1:12" x14ac:dyDescent="0.25">
      <c r="B14" s="206"/>
      <c r="C14" s="206"/>
      <c r="D14" s="206"/>
      <c r="E14" s="206"/>
      <c r="F14" s="206"/>
      <c r="G14" s="206"/>
      <c r="H14" s="206"/>
    </row>
    <row r="15" spans="1:12" x14ac:dyDescent="0.25">
      <c r="A15" s="210" t="s">
        <v>125</v>
      </c>
      <c r="B15" s="206"/>
      <c r="C15" s="211">
        <v>10000</v>
      </c>
      <c r="D15" s="212" t="s">
        <v>114</v>
      </c>
      <c r="E15" s="213">
        <v>28</v>
      </c>
      <c r="F15" s="206"/>
      <c r="G15" s="214">
        <f>C15*E15</f>
        <v>280000</v>
      </c>
      <c r="H15" s="206"/>
    </row>
    <row r="16" spans="1:12" x14ac:dyDescent="0.25">
      <c r="A16" s="205"/>
      <c r="B16" s="206"/>
      <c r="C16" s="215">
        <v>5000</v>
      </c>
      <c r="D16" s="216" t="s">
        <v>114</v>
      </c>
      <c r="E16" s="213">
        <v>4</v>
      </c>
      <c r="F16" s="206"/>
      <c r="G16" s="214">
        <f>C16*E16</f>
        <v>20000</v>
      </c>
      <c r="H16" s="206"/>
    </row>
    <row r="17" spans="1:8" x14ac:dyDescent="0.25">
      <c r="A17" s="205"/>
      <c r="B17" s="206"/>
      <c r="C17" s="215">
        <v>2000</v>
      </c>
      <c r="D17" s="216" t="s">
        <v>114</v>
      </c>
      <c r="E17" s="213">
        <v>1</v>
      </c>
      <c r="F17" s="206"/>
      <c r="G17" s="214">
        <f>C17*E17</f>
        <v>2000</v>
      </c>
      <c r="H17" s="206"/>
    </row>
    <row r="18" spans="1:8" x14ac:dyDescent="0.25">
      <c r="A18" s="205"/>
      <c r="B18" s="206"/>
      <c r="C18" s="215">
        <v>1000</v>
      </c>
      <c r="D18" s="216" t="s">
        <v>114</v>
      </c>
      <c r="E18" s="213">
        <v>1</v>
      </c>
      <c r="F18" s="206"/>
      <c r="G18" s="214">
        <f>C18*E18</f>
        <v>1000</v>
      </c>
      <c r="H18" s="206"/>
    </row>
    <row r="19" spans="1:8" ht="15.75" thickBot="1" x14ac:dyDescent="0.3">
      <c r="A19" s="205"/>
      <c r="B19" s="206"/>
      <c r="C19" s="217">
        <v>500</v>
      </c>
      <c r="D19" s="218" t="s">
        <v>114</v>
      </c>
      <c r="E19" s="219">
        <v>0</v>
      </c>
      <c r="F19" s="206"/>
      <c r="G19" s="214">
        <f>C19*E19</f>
        <v>0</v>
      </c>
      <c r="H19" s="206"/>
    </row>
    <row r="20" spans="1:8" ht="15.75" thickBot="1" x14ac:dyDescent="0.3">
      <c r="A20" s="210" t="s">
        <v>115</v>
      </c>
      <c r="B20" s="206"/>
      <c r="C20" s="206"/>
      <c r="D20" s="206"/>
      <c r="E20" s="206"/>
      <c r="F20" s="206"/>
      <c r="G20" s="220">
        <f>SUM(G15:G19)</f>
        <v>303000</v>
      </c>
      <c r="H20" s="206"/>
    </row>
    <row r="21" spans="1:8" x14ac:dyDescent="0.25">
      <c r="B21" s="206"/>
      <c r="C21" s="206"/>
      <c r="D21" s="206"/>
      <c r="E21" s="206"/>
      <c r="F21" s="206"/>
      <c r="G21" s="206"/>
      <c r="H21" s="206"/>
    </row>
    <row r="22" spans="1:8" x14ac:dyDescent="0.25">
      <c r="B22" s="206"/>
      <c r="C22" s="206"/>
      <c r="D22" s="206"/>
      <c r="E22" s="206"/>
      <c r="F22" s="206"/>
      <c r="G22" s="206"/>
      <c r="H22" s="206"/>
    </row>
    <row r="23" spans="1:8" x14ac:dyDescent="0.25">
      <c r="A23" s="210" t="s">
        <v>126</v>
      </c>
      <c r="B23" s="206"/>
      <c r="C23" s="211">
        <v>500</v>
      </c>
      <c r="D23" s="212" t="s">
        <v>114</v>
      </c>
      <c r="E23" s="213">
        <v>1</v>
      </c>
      <c r="F23" s="206"/>
      <c r="G23" s="214">
        <f t="shared" ref="G23:G29" si="0">C23*E23</f>
        <v>500</v>
      </c>
      <c r="H23" s="206"/>
    </row>
    <row r="24" spans="1:8" x14ac:dyDescent="0.25">
      <c r="A24" s="210"/>
      <c r="B24" s="206"/>
      <c r="C24" s="215">
        <v>200</v>
      </c>
      <c r="D24" s="216"/>
      <c r="E24" s="213">
        <v>1</v>
      </c>
      <c r="F24" s="206"/>
      <c r="G24" s="214">
        <f t="shared" si="0"/>
        <v>200</v>
      </c>
      <c r="H24" s="206"/>
    </row>
    <row r="25" spans="1:8" x14ac:dyDescent="0.25">
      <c r="A25" s="205"/>
      <c r="B25" s="206"/>
      <c r="C25" s="215">
        <v>100</v>
      </c>
      <c r="D25" s="216" t="s">
        <v>114</v>
      </c>
      <c r="E25" s="213">
        <v>1</v>
      </c>
      <c r="F25" s="206"/>
      <c r="G25" s="214">
        <f t="shared" si="0"/>
        <v>100</v>
      </c>
      <c r="H25" s="206"/>
    </row>
    <row r="26" spans="1:8" x14ac:dyDescent="0.25">
      <c r="A26" s="205"/>
      <c r="B26" s="206"/>
      <c r="C26" s="215">
        <v>50</v>
      </c>
      <c r="D26" s="216" t="s">
        <v>114</v>
      </c>
      <c r="E26" s="213">
        <v>1</v>
      </c>
      <c r="F26" s="206"/>
      <c r="G26" s="214">
        <f t="shared" si="0"/>
        <v>50</v>
      </c>
      <c r="H26" s="206"/>
    </row>
    <row r="27" spans="1:8" x14ac:dyDescent="0.25">
      <c r="A27" s="205"/>
      <c r="B27" s="206"/>
      <c r="C27" s="215">
        <v>25</v>
      </c>
      <c r="D27" s="216" t="s">
        <v>114</v>
      </c>
      <c r="E27" s="213">
        <v>1</v>
      </c>
      <c r="F27" s="206"/>
      <c r="G27" s="214">
        <f t="shared" si="0"/>
        <v>25</v>
      </c>
      <c r="H27" s="206"/>
    </row>
    <row r="28" spans="1:8" x14ac:dyDescent="0.25">
      <c r="A28" s="205"/>
      <c r="B28" s="206"/>
      <c r="C28" s="215">
        <v>10</v>
      </c>
      <c r="D28" s="216" t="s">
        <v>114</v>
      </c>
      <c r="E28" s="219">
        <v>2</v>
      </c>
      <c r="F28" s="206"/>
      <c r="G28" s="214">
        <f t="shared" si="0"/>
        <v>20</v>
      </c>
      <c r="H28" s="206"/>
    </row>
    <row r="29" spans="1:8" ht="15.75" thickBot="1" x14ac:dyDescent="0.3">
      <c r="A29" s="205"/>
      <c r="B29" s="206"/>
      <c r="C29" s="217">
        <v>5</v>
      </c>
      <c r="D29" s="218" t="s">
        <v>114</v>
      </c>
      <c r="E29" s="221">
        <v>0</v>
      </c>
      <c r="F29" s="206"/>
      <c r="G29" s="214">
        <f t="shared" si="0"/>
        <v>0</v>
      </c>
      <c r="H29" s="206"/>
    </row>
    <row r="30" spans="1:8" ht="15.75" thickBot="1" x14ac:dyDescent="0.3">
      <c r="A30" s="210" t="s">
        <v>116</v>
      </c>
      <c r="B30" s="222"/>
      <c r="C30" s="206"/>
      <c r="D30" s="206"/>
      <c r="E30" s="206"/>
      <c r="F30" s="206"/>
      <c r="G30" s="220">
        <f>SUM(G23:G29)</f>
        <v>895</v>
      </c>
      <c r="H30" s="206"/>
    </row>
    <row r="31" spans="1:8" ht="15.75" thickBot="1" x14ac:dyDescent="0.3">
      <c r="A31" s="210"/>
      <c r="B31" s="210"/>
      <c r="C31" s="206"/>
      <c r="D31" s="206"/>
      <c r="E31" s="206"/>
      <c r="F31" s="206"/>
      <c r="G31" s="206"/>
      <c r="H31" s="206"/>
    </row>
    <row r="32" spans="1:8" ht="15.75" thickBot="1" x14ac:dyDescent="0.3">
      <c r="A32" s="210" t="s">
        <v>127</v>
      </c>
      <c r="B32" s="222"/>
      <c r="C32" s="206"/>
      <c r="D32" s="206"/>
      <c r="E32" s="206"/>
      <c r="F32" s="206"/>
      <c r="G32" s="206"/>
      <c r="H32" s="220">
        <f>G20+G30</f>
        <v>303895</v>
      </c>
    </row>
    <row r="33" spans="1:11" ht="15.75" thickBot="1" x14ac:dyDescent="0.3">
      <c r="A33" s="210"/>
      <c r="B33" s="222"/>
      <c r="C33" s="206"/>
      <c r="D33" s="206"/>
      <c r="E33" s="206"/>
      <c r="F33" s="206"/>
      <c r="G33" s="206"/>
      <c r="H33" s="206"/>
    </row>
    <row r="34" spans="1:11" ht="15.75" thickBot="1" x14ac:dyDescent="0.3">
      <c r="A34" s="210" t="s">
        <v>128</v>
      </c>
      <c r="B34" s="222"/>
      <c r="C34" s="206"/>
      <c r="D34" s="206"/>
      <c r="E34" s="206"/>
      <c r="F34" s="206"/>
      <c r="G34" s="206"/>
      <c r="H34" s="220">
        <f>+'Journal caisse SEPT 18'!F55</f>
        <v>303893</v>
      </c>
      <c r="K34" s="373"/>
    </row>
    <row r="35" spans="1:11" ht="15.75" thickBot="1" x14ac:dyDescent="0.3">
      <c r="A35" s="205"/>
      <c r="B35" s="206"/>
      <c r="C35" s="206"/>
      <c r="D35" s="206"/>
      <c r="E35" s="206"/>
      <c r="F35" s="206"/>
      <c r="G35" s="206"/>
      <c r="H35" s="206"/>
    </row>
    <row r="36" spans="1:11" ht="15.75" thickBot="1" x14ac:dyDescent="0.3">
      <c r="A36" s="210" t="s">
        <v>129</v>
      </c>
      <c r="B36" s="206"/>
      <c r="C36" s="206"/>
      <c r="D36" s="206"/>
      <c r="E36" s="206"/>
      <c r="F36" s="206"/>
      <c r="G36" s="206"/>
      <c r="H36" s="220">
        <f>+H32-H34</f>
        <v>2</v>
      </c>
    </row>
    <row r="37" spans="1:11" x14ac:dyDescent="0.25">
      <c r="A37" s="210"/>
      <c r="B37" s="206"/>
      <c r="C37" s="206"/>
      <c r="D37" s="206"/>
      <c r="E37" s="206"/>
      <c r="F37" s="206"/>
      <c r="G37" s="206"/>
      <c r="H37" s="206"/>
    </row>
    <row r="38" spans="1:11" x14ac:dyDescent="0.25">
      <c r="A38" s="205"/>
      <c r="B38" s="222"/>
      <c r="C38" s="222"/>
      <c r="D38" s="222"/>
      <c r="E38" s="222"/>
      <c r="F38" s="222"/>
      <c r="G38" s="222"/>
      <c r="H38" s="222"/>
    </row>
    <row r="39" spans="1:11" x14ac:dyDescent="0.25">
      <c r="A39" s="210" t="s">
        <v>130</v>
      </c>
      <c r="B39" s="222"/>
      <c r="C39" s="222"/>
      <c r="D39" s="222"/>
      <c r="E39" s="222" t="s">
        <v>2107</v>
      </c>
      <c r="F39" s="222"/>
      <c r="G39" s="222"/>
      <c r="H39" s="222"/>
    </row>
    <row r="40" spans="1:11" x14ac:dyDescent="0.25">
      <c r="A40" s="210" t="s">
        <v>117</v>
      </c>
      <c r="B40" s="222"/>
      <c r="C40" s="222"/>
      <c r="D40" s="222"/>
      <c r="E40" s="222"/>
      <c r="F40" s="222"/>
      <c r="G40" s="222"/>
      <c r="H40" s="222"/>
    </row>
    <row r="41" spans="1:11" x14ac:dyDescent="0.25">
      <c r="A41" s="210" t="s">
        <v>118</v>
      </c>
      <c r="B41" s="223"/>
      <c r="C41" s="223"/>
      <c r="D41" s="223"/>
      <c r="E41" s="223"/>
      <c r="F41" s="223"/>
      <c r="G41" s="223"/>
      <c r="H41" s="223"/>
    </row>
    <row r="42" spans="1:11" x14ac:dyDescent="0.25">
      <c r="A42" s="205"/>
      <c r="B42" s="206"/>
      <c r="C42" s="206"/>
      <c r="D42" s="206"/>
      <c r="E42" s="206"/>
      <c r="F42" s="206"/>
      <c r="G42" s="222"/>
      <c r="H42" s="206"/>
    </row>
    <row r="43" spans="1:11" s="224" customFormat="1" ht="15.75" x14ac:dyDescent="0.25">
      <c r="B43" s="225" t="s">
        <v>119</v>
      </c>
      <c r="C43" s="226"/>
      <c r="D43" s="203"/>
      <c r="E43" s="203"/>
      <c r="F43" s="225" t="s">
        <v>120</v>
      </c>
      <c r="G43" s="226"/>
      <c r="H43" s="227"/>
    </row>
    <row r="44" spans="1:11" s="224" customFormat="1" ht="15.75" x14ac:dyDescent="0.2">
      <c r="B44" s="228"/>
      <c r="C44" s="227"/>
      <c r="F44" s="228"/>
      <c r="G44" s="227"/>
      <c r="H44" s="227"/>
    </row>
    <row r="45" spans="1:11" s="229" customFormat="1" ht="12.75" x14ac:dyDescent="0.2">
      <c r="B45" s="230" t="s">
        <v>122</v>
      </c>
      <c r="C45" s="230"/>
      <c r="D45" s="231"/>
      <c r="E45" s="231"/>
      <c r="F45" s="230"/>
      <c r="G45" s="232" t="s">
        <v>123</v>
      </c>
      <c r="H45" s="233"/>
    </row>
    <row r="46" spans="1:11" s="229" customFormat="1" ht="12.75" x14ac:dyDescent="0.2">
      <c r="B46" s="234">
        <v>43373</v>
      </c>
      <c r="C46" s="230"/>
      <c r="D46" s="231"/>
      <c r="E46" s="231"/>
      <c r="F46" s="230"/>
      <c r="G46" s="234">
        <v>43373</v>
      </c>
      <c r="H46" s="233"/>
    </row>
    <row r="47" spans="1:11" s="229" customFormat="1" ht="12.75" x14ac:dyDescent="0.2">
      <c r="A47" s="233"/>
      <c r="B47" s="230"/>
      <c r="C47" s="230"/>
      <c r="D47" s="231"/>
      <c r="E47" s="230"/>
      <c r="F47" s="230"/>
      <c r="G47" s="230"/>
      <c r="H47" s="233"/>
    </row>
    <row r="48" spans="1:11" s="231" customFormat="1" ht="12.75" x14ac:dyDescent="0.2">
      <c r="A48" s="552"/>
      <c r="B48" s="552"/>
      <c r="C48" s="552"/>
      <c r="D48" s="552"/>
      <c r="E48" s="552"/>
      <c r="F48" s="552"/>
      <c r="G48" s="552"/>
      <c r="H48" s="552"/>
    </row>
    <row r="49" spans="1:1" x14ac:dyDescent="0.25">
      <c r="A49" s="205"/>
    </row>
  </sheetData>
  <mergeCells count="4">
    <mergeCell ref="A1:H1"/>
    <mergeCell ref="A9:G9"/>
    <mergeCell ref="A12:H12"/>
    <mergeCell ref="A48:H4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workbookViewId="0">
      <selection activeCell="D36" sqref="D36"/>
    </sheetView>
  </sheetViews>
  <sheetFormatPr baseColWidth="10" defaultRowHeight="12.75" x14ac:dyDescent="0.2"/>
  <cols>
    <col min="1" max="1" width="18" style="7" customWidth="1"/>
    <col min="2" max="2" width="12.42578125" style="7" customWidth="1"/>
    <col min="3" max="3" width="14.28515625" style="111" customWidth="1"/>
    <col min="4" max="4" width="99.140625" style="109" customWidth="1"/>
    <col min="5" max="5" width="15.28515625" style="7" bestFit="1" customWidth="1"/>
    <col min="6" max="6" width="15.5703125" style="23" customWidth="1"/>
    <col min="7" max="7" width="17.7109375" style="7" customWidth="1"/>
    <col min="8" max="8" width="40.5703125" style="7" customWidth="1"/>
    <col min="9" max="9" width="11.7109375" style="7" bestFit="1" customWidth="1"/>
    <col min="10" max="16384" width="11.42578125" style="7"/>
  </cols>
  <sheetData>
    <row r="2" spans="1:9" x14ac:dyDescent="0.2">
      <c r="D2" s="282" t="s">
        <v>1942</v>
      </c>
    </row>
    <row r="4" spans="1:9" s="134" customFormat="1" ht="15.75" x14ac:dyDescent="0.25">
      <c r="A4" s="135" t="s">
        <v>71</v>
      </c>
      <c r="B4" s="135" t="s">
        <v>104</v>
      </c>
      <c r="C4" s="129" t="s">
        <v>150</v>
      </c>
      <c r="D4" s="130" t="s">
        <v>47</v>
      </c>
      <c r="E4" s="131" t="s">
        <v>52</v>
      </c>
      <c r="F4" s="132" t="s">
        <v>53</v>
      </c>
      <c r="G4" s="133" t="s">
        <v>48</v>
      </c>
      <c r="H4" s="285" t="s">
        <v>151</v>
      </c>
    </row>
    <row r="5" spans="1:9" s="134" customFormat="1" ht="15.75" x14ac:dyDescent="0.25">
      <c r="A5" s="135"/>
      <c r="B5" s="135"/>
      <c r="C5" s="129">
        <v>43346</v>
      </c>
      <c r="D5" s="130" t="s">
        <v>1961</v>
      </c>
      <c r="E5" s="301">
        <v>4286014</v>
      </c>
      <c r="F5" s="132"/>
      <c r="G5" s="286">
        <f>E5</f>
        <v>4286014</v>
      </c>
      <c r="H5" s="285"/>
      <c r="I5" s="367"/>
    </row>
    <row r="6" spans="1:9" s="134" customFormat="1" ht="15.75" x14ac:dyDescent="0.25">
      <c r="A6" s="135" t="s">
        <v>2079</v>
      </c>
      <c r="B6" s="431" t="s">
        <v>1966</v>
      </c>
      <c r="C6" s="431">
        <v>43346</v>
      </c>
      <c r="D6" s="365" t="s">
        <v>1967</v>
      </c>
      <c r="E6" s="301"/>
      <c r="F6" s="376">
        <v>610735</v>
      </c>
      <c r="G6" s="286">
        <f>G5+E6-F6</f>
        <v>3675279</v>
      </c>
      <c r="H6" s="285"/>
      <c r="I6" s="367"/>
    </row>
    <row r="7" spans="1:9" s="134" customFormat="1" ht="15.75" x14ac:dyDescent="0.25">
      <c r="A7" s="135" t="s">
        <v>2080</v>
      </c>
      <c r="B7" s="363">
        <v>1574143</v>
      </c>
      <c r="C7" s="364">
        <v>43346</v>
      </c>
      <c r="D7" s="365" t="s">
        <v>1964</v>
      </c>
      <c r="E7" s="366"/>
      <c r="F7" s="376">
        <v>1180000</v>
      </c>
      <c r="G7" s="286">
        <f t="shared" ref="G7:G33" si="0">G6+E7-F7</f>
        <v>2495279</v>
      </c>
      <c r="H7" s="285"/>
    </row>
    <row r="8" spans="1:9" s="134" customFormat="1" ht="15.75" x14ac:dyDescent="0.25">
      <c r="A8" s="135" t="s">
        <v>2081</v>
      </c>
      <c r="B8" s="363">
        <v>1574142</v>
      </c>
      <c r="C8" s="364">
        <v>43346</v>
      </c>
      <c r="D8" s="365" t="s">
        <v>1965</v>
      </c>
      <c r="E8" s="366"/>
      <c r="F8" s="376">
        <v>49400</v>
      </c>
      <c r="G8" s="286">
        <f t="shared" si="0"/>
        <v>2445879</v>
      </c>
      <c r="H8" s="285"/>
    </row>
    <row r="9" spans="1:9" s="134" customFormat="1" ht="15.75" x14ac:dyDescent="0.25">
      <c r="A9" s="135" t="s">
        <v>2082</v>
      </c>
      <c r="B9" s="363" t="s">
        <v>1985</v>
      </c>
      <c r="C9" s="364">
        <v>43346</v>
      </c>
      <c r="D9" s="365" t="s">
        <v>1987</v>
      </c>
      <c r="E9" s="366"/>
      <c r="F9" s="376">
        <v>2925</v>
      </c>
      <c r="G9" s="286">
        <f t="shared" si="0"/>
        <v>2442954</v>
      </c>
      <c r="H9" s="285"/>
    </row>
    <row r="10" spans="1:9" s="134" customFormat="1" ht="15.75" x14ac:dyDescent="0.25">
      <c r="A10" s="135" t="s">
        <v>2083</v>
      </c>
      <c r="B10" s="363">
        <v>1574145</v>
      </c>
      <c r="C10" s="364">
        <v>43347</v>
      </c>
      <c r="D10" s="365" t="s">
        <v>1975</v>
      </c>
      <c r="E10" s="366"/>
      <c r="F10" s="376">
        <v>350000</v>
      </c>
      <c r="G10" s="286">
        <f t="shared" si="0"/>
        <v>2092954</v>
      </c>
      <c r="H10" s="285"/>
    </row>
    <row r="11" spans="1:9" s="134" customFormat="1" ht="15.75" x14ac:dyDescent="0.25">
      <c r="A11" s="135" t="s">
        <v>2084</v>
      </c>
      <c r="B11" s="363" t="s">
        <v>1985</v>
      </c>
      <c r="C11" s="364">
        <v>43353</v>
      </c>
      <c r="D11" s="365" t="s">
        <v>1986</v>
      </c>
      <c r="E11" s="366"/>
      <c r="F11" s="376">
        <v>17550</v>
      </c>
      <c r="G11" s="286">
        <f t="shared" si="0"/>
        <v>2075404</v>
      </c>
      <c r="H11" s="285"/>
    </row>
    <row r="12" spans="1:9" s="134" customFormat="1" ht="15.75" x14ac:dyDescent="0.25">
      <c r="A12" s="135" t="s">
        <v>2085</v>
      </c>
      <c r="B12" s="363">
        <v>1574147</v>
      </c>
      <c r="C12" s="364">
        <v>43354</v>
      </c>
      <c r="D12" s="365" t="s">
        <v>1968</v>
      </c>
      <c r="E12" s="301"/>
      <c r="F12" s="376">
        <v>657456</v>
      </c>
      <c r="G12" s="286">
        <f t="shared" si="0"/>
        <v>1417948</v>
      </c>
      <c r="H12" s="285"/>
      <c r="I12" s="367"/>
    </row>
    <row r="13" spans="1:9" s="134" customFormat="1" ht="15.75" x14ac:dyDescent="0.25">
      <c r="A13" s="135" t="s">
        <v>2086</v>
      </c>
      <c r="B13" s="363">
        <v>1574148</v>
      </c>
      <c r="C13" s="364">
        <v>43354</v>
      </c>
      <c r="D13" s="365" t="s">
        <v>1969</v>
      </c>
      <c r="E13" s="301"/>
      <c r="F13" s="376">
        <v>51017</v>
      </c>
      <c r="G13" s="286">
        <f t="shared" si="0"/>
        <v>1366931</v>
      </c>
      <c r="H13" s="285"/>
      <c r="I13" s="367"/>
    </row>
    <row r="14" spans="1:9" s="134" customFormat="1" ht="15.75" x14ac:dyDescent="0.25">
      <c r="A14" s="135" t="s">
        <v>2087</v>
      </c>
      <c r="B14" s="363">
        <v>1574149</v>
      </c>
      <c r="C14" s="364">
        <v>43354</v>
      </c>
      <c r="D14" s="365" t="s">
        <v>1970</v>
      </c>
      <c r="E14" s="131"/>
      <c r="F14" s="376">
        <v>330000</v>
      </c>
      <c r="G14" s="286">
        <f t="shared" si="0"/>
        <v>1036931</v>
      </c>
      <c r="H14" s="285"/>
      <c r="I14" s="367"/>
    </row>
    <row r="15" spans="1:9" s="134" customFormat="1" ht="15.75" x14ac:dyDescent="0.25">
      <c r="A15" s="135" t="s">
        <v>2088</v>
      </c>
      <c r="B15" s="363" t="s">
        <v>1985</v>
      </c>
      <c r="C15" s="364">
        <v>43360</v>
      </c>
      <c r="D15" s="365" t="s">
        <v>2068</v>
      </c>
      <c r="E15" s="131"/>
      <c r="F15" s="376">
        <v>53733</v>
      </c>
      <c r="G15" s="286">
        <f t="shared" si="0"/>
        <v>983198</v>
      </c>
      <c r="H15" s="285"/>
      <c r="I15" s="367"/>
    </row>
    <row r="16" spans="1:9" s="472" customFormat="1" ht="15.75" x14ac:dyDescent="0.25">
      <c r="A16" s="456" t="s">
        <v>2089</v>
      </c>
      <c r="B16" s="397" t="s">
        <v>1966</v>
      </c>
      <c r="C16" s="364">
        <v>43361</v>
      </c>
      <c r="D16" s="365" t="s">
        <v>1984</v>
      </c>
      <c r="E16" s="301">
        <v>8336555</v>
      </c>
      <c r="F16" s="376"/>
      <c r="G16" s="286">
        <f t="shared" si="0"/>
        <v>9319753</v>
      </c>
      <c r="H16" s="106"/>
      <c r="I16" s="471"/>
    </row>
    <row r="17" spans="1:9" ht="14.25" customHeight="1" x14ac:dyDescent="0.25">
      <c r="A17" s="135" t="s">
        <v>2090</v>
      </c>
      <c r="B17" s="397">
        <v>1574150</v>
      </c>
      <c r="C17" s="117">
        <v>43367</v>
      </c>
      <c r="D17" s="61" t="s">
        <v>1981</v>
      </c>
      <c r="E17" s="128"/>
      <c r="F17" s="341">
        <v>650000</v>
      </c>
      <c r="G17" s="286">
        <f t="shared" si="0"/>
        <v>8669753</v>
      </c>
      <c r="H17" s="285"/>
      <c r="I17" s="368"/>
    </row>
    <row r="18" spans="1:9" ht="14.25" customHeight="1" x14ac:dyDescent="0.25">
      <c r="A18" s="135" t="s">
        <v>2091</v>
      </c>
      <c r="B18" s="397">
        <v>1574151</v>
      </c>
      <c r="C18" s="117">
        <v>43367</v>
      </c>
      <c r="D18" s="61" t="s">
        <v>1982</v>
      </c>
      <c r="E18" s="128"/>
      <c r="F18" s="341">
        <v>1200000</v>
      </c>
      <c r="G18" s="286">
        <f t="shared" si="0"/>
        <v>7469753</v>
      </c>
      <c r="H18" s="285"/>
      <c r="I18" s="368"/>
    </row>
    <row r="19" spans="1:9" ht="14.25" customHeight="1" x14ac:dyDescent="0.25">
      <c r="A19" s="135" t="s">
        <v>2092</v>
      </c>
      <c r="B19" s="397">
        <v>1574152</v>
      </c>
      <c r="C19" s="117">
        <v>43367</v>
      </c>
      <c r="D19" s="61" t="s">
        <v>2305</v>
      </c>
      <c r="E19" s="128"/>
      <c r="F19" s="341">
        <v>1100000</v>
      </c>
      <c r="G19" s="286">
        <f t="shared" si="0"/>
        <v>6369753</v>
      </c>
      <c r="H19" s="285"/>
    </row>
    <row r="20" spans="1:9" ht="14.25" customHeight="1" x14ac:dyDescent="0.25">
      <c r="A20" s="135" t="s">
        <v>2093</v>
      </c>
      <c r="B20" s="397">
        <v>1574153</v>
      </c>
      <c r="C20" s="117">
        <v>43367</v>
      </c>
      <c r="D20" s="61" t="s">
        <v>1983</v>
      </c>
      <c r="E20" s="128"/>
      <c r="F20" s="341">
        <v>176000</v>
      </c>
      <c r="G20" s="286">
        <f t="shared" si="0"/>
        <v>6193753</v>
      </c>
      <c r="H20" s="285"/>
    </row>
    <row r="21" spans="1:9" s="193" customFormat="1" ht="14.25" customHeight="1" x14ac:dyDescent="0.25">
      <c r="A21" s="135" t="s">
        <v>2094</v>
      </c>
      <c r="B21" s="397">
        <v>1574154</v>
      </c>
      <c r="C21" s="117">
        <v>43368</v>
      </c>
      <c r="D21" s="352" t="s">
        <v>1990</v>
      </c>
      <c r="E21" s="191"/>
      <c r="F21" s="342">
        <v>120000</v>
      </c>
      <c r="G21" s="286">
        <f t="shared" si="0"/>
        <v>6073753</v>
      </c>
      <c r="H21" s="285"/>
    </row>
    <row r="22" spans="1:9" s="193" customFormat="1" ht="14.25" customHeight="1" x14ac:dyDescent="0.25">
      <c r="A22" s="135" t="s">
        <v>2095</v>
      </c>
      <c r="B22" s="397">
        <v>1574155</v>
      </c>
      <c r="C22" s="117">
        <v>43368</v>
      </c>
      <c r="D22" s="352" t="s">
        <v>1989</v>
      </c>
      <c r="E22" s="191"/>
      <c r="F22" s="342">
        <v>120000</v>
      </c>
      <c r="G22" s="286">
        <f t="shared" si="0"/>
        <v>5953753</v>
      </c>
      <c r="H22" s="285"/>
    </row>
    <row r="23" spans="1:9" s="193" customFormat="1" ht="14.25" customHeight="1" x14ac:dyDescent="0.25">
      <c r="A23" s="135" t="s">
        <v>2096</v>
      </c>
      <c r="B23" s="397">
        <v>1574156</v>
      </c>
      <c r="C23" s="122">
        <v>43368</v>
      </c>
      <c r="D23" s="352" t="s">
        <v>1991</v>
      </c>
      <c r="E23" s="191"/>
      <c r="F23" s="342">
        <v>120000</v>
      </c>
      <c r="G23" s="286">
        <f t="shared" si="0"/>
        <v>5833753</v>
      </c>
      <c r="H23" s="106"/>
    </row>
    <row r="24" spans="1:9" s="193" customFormat="1" ht="15" customHeight="1" x14ac:dyDescent="0.25">
      <c r="A24" s="135" t="s">
        <v>2097</v>
      </c>
      <c r="B24" s="397">
        <v>1574162</v>
      </c>
      <c r="C24" s="117">
        <v>43368</v>
      </c>
      <c r="D24" s="352" t="s">
        <v>2306</v>
      </c>
      <c r="E24" s="191"/>
      <c r="F24" s="342">
        <v>25000</v>
      </c>
      <c r="G24" s="286">
        <f t="shared" si="0"/>
        <v>5808753</v>
      </c>
      <c r="H24" s="285"/>
    </row>
    <row r="25" spans="1:9" s="193" customFormat="1" ht="14.25" customHeight="1" x14ac:dyDescent="0.25">
      <c r="A25" s="135" t="s">
        <v>2098</v>
      </c>
      <c r="B25" s="397">
        <v>1574158</v>
      </c>
      <c r="C25" s="117">
        <v>43368</v>
      </c>
      <c r="D25" s="352" t="s">
        <v>1993</v>
      </c>
      <c r="E25" s="191"/>
      <c r="F25" s="342">
        <v>369325</v>
      </c>
      <c r="G25" s="286">
        <f t="shared" si="0"/>
        <v>5439428</v>
      </c>
      <c r="H25" s="285"/>
    </row>
    <row r="26" spans="1:9" s="193" customFormat="1" ht="15.75" x14ac:dyDescent="0.25">
      <c r="A26" s="135" t="s">
        <v>2099</v>
      </c>
      <c r="B26" s="397">
        <v>1574159</v>
      </c>
      <c r="C26" s="117">
        <v>43368</v>
      </c>
      <c r="D26" s="352" t="s">
        <v>1992</v>
      </c>
      <c r="E26" s="194"/>
      <c r="F26" s="342">
        <v>220000</v>
      </c>
      <c r="G26" s="286">
        <f t="shared" si="0"/>
        <v>5219428</v>
      </c>
      <c r="H26" s="285"/>
    </row>
    <row r="27" spans="1:9" s="193" customFormat="1" ht="15.75" x14ac:dyDescent="0.25">
      <c r="A27" s="135" t="s">
        <v>2100</v>
      </c>
      <c r="B27" s="397">
        <v>1574160</v>
      </c>
      <c r="C27" s="117">
        <v>43368</v>
      </c>
      <c r="D27" s="352" t="s">
        <v>1994</v>
      </c>
      <c r="E27" s="194"/>
      <c r="F27" s="342">
        <v>220000</v>
      </c>
      <c r="G27" s="286">
        <f t="shared" si="0"/>
        <v>4999428</v>
      </c>
      <c r="H27" s="285"/>
    </row>
    <row r="28" spans="1:9" s="193" customFormat="1" ht="15.75" x14ac:dyDescent="0.25">
      <c r="A28" s="135" t="s">
        <v>2101</v>
      </c>
      <c r="B28" s="397">
        <v>1574161</v>
      </c>
      <c r="C28" s="117">
        <v>43368</v>
      </c>
      <c r="D28" s="352" t="s">
        <v>1995</v>
      </c>
      <c r="E28" s="194"/>
      <c r="F28" s="342">
        <v>220000</v>
      </c>
      <c r="G28" s="286">
        <f t="shared" si="0"/>
        <v>4779428</v>
      </c>
      <c r="H28" s="285"/>
    </row>
    <row r="29" spans="1:9" s="193" customFormat="1" ht="15.75" x14ac:dyDescent="0.25">
      <c r="A29" s="135" t="s">
        <v>2102</v>
      </c>
      <c r="B29" s="397" t="s">
        <v>1985</v>
      </c>
      <c r="C29" s="117">
        <v>43368</v>
      </c>
      <c r="D29" s="352" t="s">
        <v>2066</v>
      </c>
      <c r="E29" s="194"/>
      <c r="F29" s="342">
        <v>3011381</v>
      </c>
      <c r="G29" s="286">
        <f>G28+E29-F29</f>
        <v>1768047</v>
      </c>
      <c r="H29" s="553" t="s">
        <v>2069</v>
      </c>
    </row>
    <row r="30" spans="1:9" s="193" customFormat="1" ht="15.75" x14ac:dyDescent="0.25">
      <c r="A30" s="135" t="s">
        <v>2103</v>
      </c>
      <c r="B30" s="397" t="s">
        <v>1985</v>
      </c>
      <c r="C30" s="117">
        <v>43368</v>
      </c>
      <c r="D30" s="352" t="s">
        <v>2065</v>
      </c>
      <c r="E30" s="194"/>
      <c r="F30" s="342">
        <v>70200</v>
      </c>
      <c r="G30" s="286">
        <f t="shared" si="0"/>
        <v>1697847</v>
      </c>
      <c r="H30" s="554"/>
    </row>
    <row r="31" spans="1:9" s="193" customFormat="1" ht="15.75" x14ac:dyDescent="0.25">
      <c r="A31" s="135" t="s">
        <v>2104</v>
      </c>
      <c r="B31" s="397">
        <v>1574163</v>
      </c>
      <c r="C31" s="117">
        <v>43370</v>
      </c>
      <c r="D31" s="352" t="s">
        <v>2000</v>
      </c>
      <c r="E31" s="194"/>
      <c r="F31" s="342">
        <v>64300</v>
      </c>
      <c r="G31" s="286">
        <f t="shared" si="0"/>
        <v>1633547</v>
      </c>
      <c r="H31" s="285"/>
    </row>
    <row r="32" spans="1:9" s="193" customFormat="1" ht="15.75" x14ac:dyDescent="0.25">
      <c r="A32" s="135" t="s">
        <v>2105</v>
      </c>
      <c r="B32" s="397">
        <v>1574164</v>
      </c>
      <c r="C32" s="117">
        <v>43370</v>
      </c>
      <c r="D32" s="352" t="s">
        <v>2001</v>
      </c>
      <c r="E32" s="194"/>
      <c r="F32" s="342">
        <v>28000</v>
      </c>
      <c r="G32" s="286">
        <f t="shared" si="0"/>
        <v>1605547</v>
      </c>
      <c r="H32" s="285"/>
    </row>
    <row r="33" spans="1:8" s="193" customFormat="1" ht="15.75" x14ac:dyDescent="0.25">
      <c r="A33" s="135" t="s">
        <v>2106</v>
      </c>
      <c r="B33" s="397" t="s">
        <v>1985</v>
      </c>
      <c r="C33" s="117">
        <v>43371</v>
      </c>
      <c r="D33" s="352" t="s">
        <v>2067</v>
      </c>
      <c r="E33" s="194"/>
      <c r="F33" s="342">
        <v>25594</v>
      </c>
      <c r="G33" s="286">
        <f t="shared" si="0"/>
        <v>1579953</v>
      </c>
      <c r="H33" s="285"/>
    </row>
    <row r="34" spans="1:8" s="193" customFormat="1" ht="15.75" x14ac:dyDescent="0.25">
      <c r="A34" s="303"/>
      <c r="B34" s="397"/>
      <c r="C34" s="117"/>
      <c r="D34" s="352"/>
      <c r="E34" s="194"/>
      <c r="F34" s="342"/>
      <c r="G34" s="286"/>
      <c r="H34" s="285"/>
    </row>
    <row r="35" spans="1:8" s="193" customFormat="1" ht="15.75" x14ac:dyDescent="0.25">
      <c r="A35" s="303"/>
      <c r="B35" s="397"/>
      <c r="C35" s="117"/>
      <c r="D35" s="352"/>
      <c r="E35" s="194"/>
      <c r="F35" s="342"/>
      <c r="G35" s="286"/>
      <c r="H35" s="285"/>
    </row>
    <row r="36" spans="1:8" s="193" customFormat="1" ht="15.75" x14ac:dyDescent="0.25">
      <c r="A36" s="303"/>
      <c r="B36" s="56"/>
      <c r="C36" s="122"/>
      <c r="D36" s="147"/>
      <c r="E36" s="194"/>
      <c r="F36" s="146"/>
      <c r="G36" s="286"/>
      <c r="H36" s="177"/>
    </row>
    <row r="37" spans="1:8" x14ac:dyDescent="0.2">
      <c r="C37" s="110"/>
      <c r="D37" s="64"/>
      <c r="E37" s="65"/>
      <c r="F37" s="66"/>
      <c r="G37" s="62"/>
      <c r="H37" s="177"/>
    </row>
    <row r="38" spans="1:8" x14ac:dyDescent="0.2">
      <c r="C38" s="110"/>
      <c r="D38" s="108" t="s">
        <v>2070</v>
      </c>
      <c r="E38" s="67">
        <f>SUM(E5:E37)</f>
        <v>12622569</v>
      </c>
      <c r="F38" s="67">
        <f>SUM(F5:F37)</f>
        <v>11042616</v>
      </c>
      <c r="G38" s="69">
        <f>E38-F38</f>
        <v>1579953</v>
      </c>
    </row>
    <row r="40" spans="1:8" x14ac:dyDescent="0.2">
      <c r="G40" s="70"/>
    </row>
    <row r="42" spans="1:8" x14ac:dyDescent="0.2">
      <c r="H42" s="70"/>
    </row>
    <row r="53" spans="4:5" x14ac:dyDescent="0.2">
      <c r="E53" s="70"/>
    </row>
    <row r="55" spans="4:5" x14ac:dyDescent="0.2">
      <c r="D55" s="305"/>
    </row>
    <row r="56" spans="4:5" x14ac:dyDescent="0.2">
      <c r="D56" s="305"/>
    </row>
  </sheetData>
  <mergeCells count="1">
    <mergeCell ref="H29:H3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B13" workbookViewId="0">
      <selection activeCell="G28" sqref="G28"/>
    </sheetView>
  </sheetViews>
  <sheetFormatPr baseColWidth="10" defaultColWidth="16" defaultRowHeight="15" x14ac:dyDescent="0.25"/>
  <cols>
    <col min="1" max="1" width="14.42578125" style="75" customWidth="1"/>
    <col min="2" max="2" width="4.42578125" style="75" customWidth="1"/>
    <col min="3" max="3" width="29.85546875" style="75" customWidth="1"/>
    <col min="4" max="4" width="18" style="75" customWidth="1"/>
    <col min="5" max="5" width="10.7109375" style="75" customWidth="1"/>
    <col min="6" max="6" width="12.5703125" style="75" customWidth="1"/>
    <col min="7" max="7" width="5.42578125" style="75" customWidth="1"/>
    <col min="8" max="8" width="65.85546875" style="75" customWidth="1"/>
    <col min="9" max="9" width="13" style="75" bestFit="1" customWidth="1"/>
    <col min="10" max="10" width="12.7109375" style="75" customWidth="1"/>
    <col min="11" max="257" width="16" style="75"/>
    <col min="258" max="258" width="6" style="75" customWidth="1"/>
    <col min="259" max="259" width="26.7109375" style="75" customWidth="1"/>
    <col min="260" max="260" width="11.7109375" style="75" bestFit="1" customWidth="1"/>
    <col min="261" max="261" width="11.5703125" style="75" bestFit="1" customWidth="1"/>
    <col min="262" max="262" width="12.7109375" style="75" bestFit="1" customWidth="1"/>
    <col min="263" max="263" width="5.7109375" style="75" customWidth="1"/>
    <col min="264" max="264" width="28.140625" style="75" customWidth="1"/>
    <col min="265" max="513" width="16" style="75"/>
    <col min="514" max="514" width="6" style="75" customWidth="1"/>
    <col min="515" max="515" width="26.7109375" style="75" customWidth="1"/>
    <col min="516" max="516" width="11.7109375" style="75" bestFit="1" customWidth="1"/>
    <col min="517" max="517" width="11.5703125" style="75" bestFit="1" customWidth="1"/>
    <col min="518" max="518" width="12.7109375" style="75" bestFit="1" customWidth="1"/>
    <col min="519" max="519" width="5.7109375" style="75" customWidth="1"/>
    <col min="520" max="520" width="28.140625" style="75" customWidth="1"/>
    <col min="521" max="769" width="16" style="75"/>
    <col min="770" max="770" width="6" style="75" customWidth="1"/>
    <col min="771" max="771" width="26.7109375" style="75" customWidth="1"/>
    <col min="772" max="772" width="11.7109375" style="75" bestFit="1" customWidth="1"/>
    <col min="773" max="773" width="11.5703125" style="75" bestFit="1" customWidth="1"/>
    <col min="774" max="774" width="12.7109375" style="75" bestFit="1" customWidth="1"/>
    <col min="775" max="775" width="5.7109375" style="75" customWidth="1"/>
    <col min="776" max="776" width="28.140625" style="75" customWidth="1"/>
    <col min="777" max="1025" width="16" style="75"/>
    <col min="1026" max="1026" width="6" style="75" customWidth="1"/>
    <col min="1027" max="1027" width="26.7109375" style="75" customWidth="1"/>
    <col min="1028" max="1028" width="11.7109375" style="75" bestFit="1" customWidth="1"/>
    <col min="1029" max="1029" width="11.5703125" style="75" bestFit="1" customWidth="1"/>
    <col min="1030" max="1030" width="12.7109375" style="75" bestFit="1" customWidth="1"/>
    <col min="1031" max="1031" width="5.7109375" style="75" customWidth="1"/>
    <col min="1032" max="1032" width="28.140625" style="75" customWidth="1"/>
    <col min="1033" max="1281" width="16" style="75"/>
    <col min="1282" max="1282" width="6" style="75" customWidth="1"/>
    <col min="1283" max="1283" width="26.7109375" style="75" customWidth="1"/>
    <col min="1284" max="1284" width="11.7109375" style="75" bestFit="1" customWidth="1"/>
    <col min="1285" max="1285" width="11.5703125" style="75" bestFit="1" customWidth="1"/>
    <col min="1286" max="1286" width="12.7109375" style="75" bestFit="1" customWidth="1"/>
    <col min="1287" max="1287" width="5.7109375" style="75" customWidth="1"/>
    <col min="1288" max="1288" width="28.140625" style="75" customWidth="1"/>
    <col min="1289" max="1537" width="16" style="75"/>
    <col min="1538" max="1538" width="6" style="75" customWidth="1"/>
    <col min="1539" max="1539" width="26.7109375" style="75" customWidth="1"/>
    <col min="1540" max="1540" width="11.7109375" style="75" bestFit="1" customWidth="1"/>
    <col min="1541" max="1541" width="11.5703125" style="75" bestFit="1" customWidth="1"/>
    <col min="1542" max="1542" width="12.7109375" style="75" bestFit="1" customWidth="1"/>
    <col min="1543" max="1543" width="5.7109375" style="75" customWidth="1"/>
    <col min="1544" max="1544" width="28.140625" style="75" customWidth="1"/>
    <col min="1545" max="1793" width="16" style="75"/>
    <col min="1794" max="1794" width="6" style="75" customWidth="1"/>
    <col min="1795" max="1795" width="26.7109375" style="75" customWidth="1"/>
    <col min="1796" max="1796" width="11.7109375" style="75" bestFit="1" customWidth="1"/>
    <col min="1797" max="1797" width="11.5703125" style="75" bestFit="1" customWidth="1"/>
    <col min="1798" max="1798" width="12.7109375" style="75" bestFit="1" customWidth="1"/>
    <col min="1799" max="1799" width="5.7109375" style="75" customWidth="1"/>
    <col min="1800" max="1800" width="28.140625" style="75" customWidth="1"/>
    <col min="1801" max="2049" width="16" style="75"/>
    <col min="2050" max="2050" width="6" style="75" customWidth="1"/>
    <col min="2051" max="2051" width="26.7109375" style="75" customWidth="1"/>
    <col min="2052" max="2052" width="11.7109375" style="75" bestFit="1" customWidth="1"/>
    <col min="2053" max="2053" width="11.5703125" style="75" bestFit="1" customWidth="1"/>
    <col min="2054" max="2054" width="12.7109375" style="75" bestFit="1" customWidth="1"/>
    <col min="2055" max="2055" width="5.7109375" style="75" customWidth="1"/>
    <col min="2056" max="2056" width="28.140625" style="75" customWidth="1"/>
    <col min="2057" max="2305" width="16" style="75"/>
    <col min="2306" max="2306" width="6" style="75" customWidth="1"/>
    <col min="2307" max="2307" width="26.7109375" style="75" customWidth="1"/>
    <col min="2308" max="2308" width="11.7109375" style="75" bestFit="1" customWidth="1"/>
    <col min="2309" max="2309" width="11.5703125" style="75" bestFit="1" customWidth="1"/>
    <col min="2310" max="2310" width="12.7109375" style="75" bestFit="1" customWidth="1"/>
    <col min="2311" max="2311" width="5.7109375" style="75" customWidth="1"/>
    <col min="2312" max="2312" width="28.140625" style="75" customWidth="1"/>
    <col min="2313" max="2561" width="16" style="75"/>
    <col min="2562" max="2562" width="6" style="75" customWidth="1"/>
    <col min="2563" max="2563" width="26.7109375" style="75" customWidth="1"/>
    <col min="2564" max="2564" width="11.7109375" style="75" bestFit="1" customWidth="1"/>
    <col min="2565" max="2565" width="11.5703125" style="75" bestFit="1" customWidth="1"/>
    <col min="2566" max="2566" width="12.7109375" style="75" bestFit="1" customWidth="1"/>
    <col min="2567" max="2567" width="5.7109375" style="75" customWidth="1"/>
    <col min="2568" max="2568" width="28.140625" style="75" customWidth="1"/>
    <col min="2569" max="2817" width="16" style="75"/>
    <col min="2818" max="2818" width="6" style="75" customWidth="1"/>
    <col min="2819" max="2819" width="26.7109375" style="75" customWidth="1"/>
    <col min="2820" max="2820" width="11.7109375" style="75" bestFit="1" customWidth="1"/>
    <col min="2821" max="2821" width="11.5703125" style="75" bestFit="1" customWidth="1"/>
    <col min="2822" max="2822" width="12.7109375" style="75" bestFit="1" customWidth="1"/>
    <col min="2823" max="2823" width="5.7109375" style="75" customWidth="1"/>
    <col min="2824" max="2824" width="28.140625" style="75" customWidth="1"/>
    <col min="2825" max="3073" width="16" style="75"/>
    <col min="3074" max="3074" width="6" style="75" customWidth="1"/>
    <col min="3075" max="3075" width="26.7109375" style="75" customWidth="1"/>
    <col min="3076" max="3076" width="11.7109375" style="75" bestFit="1" customWidth="1"/>
    <col min="3077" max="3077" width="11.5703125" style="75" bestFit="1" customWidth="1"/>
    <col min="3078" max="3078" width="12.7109375" style="75" bestFit="1" customWidth="1"/>
    <col min="3079" max="3079" width="5.7109375" style="75" customWidth="1"/>
    <col min="3080" max="3080" width="28.140625" style="75" customWidth="1"/>
    <col min="3081" max="3329" width="16" style="75"/>
    <col min="3330" max="3330" width="6" style="75" customWidth="1"/>
    <col min="3331" max="3331" width="26.7109375" style="75" customWidth="1"/>
    <col min="3332" max="3332" width="11.7109375" style="75" bestFit="1" customWidth="1"/>
    <col min="3333" max="3333" width="11.5703125" style="75" bestFit="1" customWidth="1"/>
    <col min="3334" max="3334" width="12.7109375" style="75" bestFit="1" customWidth="1"/>
    <col min="3335" max="3335" width="5.7109375" style="75" customWidth="1"/>
    <col min="3336" max="3336" width="28.140625" style="75" customWidth="1"/>
    <col min="3337" max="3585" width="16" style="75"/>
    <col min="3586" max="3586" width="6" style="75" customWidth="1"/>
    <col min="3587" max="3587" width="26.7109375" style="75" customWidth="1"/>
    <col min="3588" max="3588" width="11.7109375" style="75" bestFit="1" customWidth="1"/>
    <col min="3589" max="3589" width="11.5703125" style="75" bestFit="1" customWidth="1"/>
    <col min="3590" max="3590" width="12.7109375" style="75" bestFit="1" customWidth="1"/>
    <col min="3591" max="3591" width="5.7109375" style="75" customWidth="1"/>
    <col min="3592" max="3592" width="28.140625" style="75" customWidth="1"/>
    <col min="3593" max="3841" width="16" style="75"/>
    <col min="3842" max="3842" width="6" style="75" customWidth="1"/>
    <col min="3843" max="3843" width="26.7109375" style="75" customWidth="1"/>
    <col min="3844" max="3844" width="11.7109375" style="75" bestFit="1" customWidth="1"/>
    <col min="3845" max="3845" width="11.5703125" style="75" bestFit="1" customWidth="1"/>
    <col min="3846" max="3846" width="12.7109375" style="75" bestFit="1" customWidth="1"/>
    <col min="3847" max="3847" width="5.7109375" style="75" customWidth="1"/>
    <col min="3848" max="3848" width="28.140625" style="75" customWidth="1"/>
    <col min="3849" max="4097" width="16" style="75"/>
    <col min="4098" max="4098" width="6" style="75" customWidth="1"/>
    <col min="4099" max="4099" width="26.7109375" style="75" customWidth="1"/>
    <col min="4100" max="4100" width="11.7109375" style="75" bestFit="1" customWidth="1"/>
    <col min="4101" max="4101" width="11.5703125" style="75" bestFit="1" customWidth="1"/>
    <col min="4102" max="4102" width="12.7109375" style="75" bestFit="1" customWidth="1"/>
    <col min="4103" max="4103" width="5.7109375" style="75" customWidth="1"/>
    <col min="4104" max="4104" width="28.140625" style="75" customWidth="1"/>
    <col min="4105" max="4353" width="16" style="75"/>
    <col min="4354" max="4354" width="6" style="75" customWidth="1"/>
    <col min="4355" max="4355" width="26.7109375" style="75" customWidth="1"/>
    <col min="4356" max="4356" width="11.7109375" style="75" bestFit="1" customWidth="1"/>
    <col min="4357" max="4357" width="11.5703125" style="75" bestFit="1" customWidth="1"/>
    <col min="4358" max="4358" width="12.7109375" style="75" bestFit="1" customWidth="1"/>
    <col min="4359" max="4359" width="5.7109375" style="75" customWidth="1"/>
    <col min="4360" max="4360" width="28.140625" style="75" customWidth="1"/>
    <col min="4361" max="4609" width="16" style="75"/>
    <col min="4610" max="4610" width="6" style="75" customWidth="1"/>
    <col min="4611" max="4611" width="26.7109375" style="75" customWidth="1"/>
    <col min="4612" max="4612" width="11.7109375" style="75" bestFit="1" customWidth="1"/>
    <col min="4613" max="4613" width="11.5703125" style="75" bestFit="1" customWidth="1"/>
    <col min="4614" max="4614" width="12.7109375" style="75" bestFit="1" customWidth="1"/>
    <col min="4615" max="4615" width="5.7109375" style="75" customWidth="1"/>
    <col min="4616" max="4616" width="28.140625" style="75" customWidth="1"/>
    <col min="4617" max="4865" width="16" style="75"/>
    <col min="4866" max="4866" width="6" style="75" customWidth="1"/>
    <col min="4867" max="4867" width="26.7109375" style="75" customWidth="1"/>
    <col min="4868" max="4868" width="11.7109375" style="75" bestFit="1" customWidth="1"/>
    <col min="4869" max="4869" width="11.5703125" style="75" bestFit="1" customWidth="1"/>
    <col min="4870" max="4870" width="12.7109375" style="75" bestFit="1" customWidth="1"/>
    <col min="4871" max="4871" width="5.7109375" style="75" customWidth="1"/>
    <col min="4872" max="4872" width="28.140625" style="75" customWidth="1"/>
    <col min="4873" max="5121" width="16" style="75"/>
    <col min="5122" max="5122" width="6" style="75" customWidth="1"/>
    <col min="5123" max="5123" width="26.7109375" style="75" customWidth="1"/>
    <col min="5124" max="5124" width="11.7109375" style="75" bestFit="1" customWidth="1"/>
    <col min="5125" max="5125" width="11.5703125" style="75" bestFit="1" customWidth="1"/>
    <col min="5126" max="5126" width="12.7109375" style="75" bestFit="1" customWidth="1"/>
    <col min="5127" max="5127" width="5.7109375" style="75" customWidth="1"/>
    <col min="5128" max="5128" width="28.140625" style="75" customWidth="1"/>
    <col min="5129" max="5377" width="16" style="75"/>
    <col min="5378" max="5378" width="6" style="75" customWidth="1"/>
    <col min="5379" max="5379" width="26.7109375" style="75" customWidth="1"/>
    <col min="5380" max="5380" width="11.7109375" style="75" bestFit="1" customWidth="1"/>
    <col min="5381" max="5381" width="11.5703125" style="75" bestFit="1" customWidth="1"/>
    <col min="5382" max="5382" width="12.7109375" style="75" bestFit="1" customWidth="1"/>
    <col min="5383" max="5383" width="5.7109375" style="75" customWidth="1"/>
    <col min="5384" max="5384" width="28.140625" style="75" customWidth="1"/>
    <col min="5385" max="5633" width="16" style="75"/>
    <col min="5634" max="5634" width="6" style="75" customWidth="1"/>
    <col min="5635" max="5635" width="26.7109375" style="75" customWidth="1"/>
    <col min="5636" max="5636" width="11.7109375" style="75" bestFit="1" customWidth="1"/>
    <col min="5637" max="5637" width="11.5703125" style="75" bestFit="1" customWidth="1"/>
    <col min="5638" max="5638" width="12.7109375" style="75" bestFit="1" customWidth="1"/>
    <col min="5639" max="5639" width="5.7109375" style="75" customWidth="1"/>
    <col min="5640" max="5640" width="28.140625" style="75" customWidth="1"/>
    <col min="5641" max="5889" width="16" style="75"/>
    <col min="5890" max="5890" width="6" style="75" customWidth="1"/>
    <col min="5891" max="5891" width="26.7109375" style="75" customWidth="1"/>
    <col min="5892" max="5892" width="11.7109375" style="75" bestFit="1" customWidth="1"/>
    <col min="5893" max="5893" width="11.5703125" style="75" bestFit="1" customWidth="1"/>
    <col min="5894" max="5894" width="12.7109375" style="75" bestFit="1" customWidth="1"/>
    <col min="5895" max="5895" width="5.7109375" style="75" customWidth="1"/>
    <col min="5896" max="5896" width="28.140625" style="75" customWidth="1"/>
    <col min="5897" max="6145" width="16" style="75"/>
    <col min="6146" max="6146" width="6" style="75" customWidth="1"/>
    <col min="6147" max="6147" width="26.7109375" style="75" customWidth="1"/>
    <col min="6148" max="6148" width="11.7109375" style="75" bestFit="1" customWidth="1"/>
    <col min="6149" max="6149" width="11.5703125" style="75" bestFit="1" customWidth="1"/>
    <col min="6150" max="6150" width="12.7109375" style="75" bestFit="1" customWidth="1"/>
    <col min="6151" max="6151" width="5.7109375" style="75" customWidth="1"/>
    <col min="6152" max="6152" width="28.140625" style="75" customWidth="1"/>
    <col min="6153" max="6401" width="16" style="75"/>
    <col min="6402" max="6402" width="6" style="75" customWidth="1"/>
    <col min="6403" max="6403" width="26.7109375" style="75" customWidth="1"/>
    <col min="6404" max="6404" width="11.7109375" style="75" bestFit="1" customWidth="1"/>
    <col min="6405" max="6405" width="11.5703125" style="75" bestFit="1" customWidth="1"/>
    <col min="6406" max="6406" width="12.7109375" style="75" bestFit="1" customWidth="1"/>
    <col min="6407" max="6407" width="5.7109375" style="75" customWidth="1"/>
    <col min="6408" max="6408" width="28.140625" style="75" customWidth="1"/>
    <col min="6409" max="6657" width="16" style="75"/>
    <col min="6658" max="6658" width="6" style="75" customWidth="1"/>
    <col min="6659" max="6659" width="26.7109375" style="75" customWidth="1"/>
    <col min="6660" max="6660" width="11.7109375" style="75" bestFit="1" customWidth="1"/>
    <col min="6661" max="6661" width="11.5703125" style="75" bestFit="1" customWidth="1"/>
    <col min="6662" max="6662" width="12.7109375" style="75" bestFit="1" customWidth="1"/>
    <col min="6663" max="6663" width="5.7109375" style="75" customWidth="1"/>
    <col min="6664" max="6664" width="28.140625" style="75" customWidth="1"/>
    <col min="6665" max="6913" width="16" style="75"/>
    <col min="6914" max="6914" width="6" style="75" customWidth="1"/>
    <col min="6915" max="6915" width="26.7109375" style="75" customWidth="1"/>
    <col min="6916" max="6916" width="11.7109375" style="75" bestFit="1" customWidth="1"/>
    <col min="6917" max="6917" width="11.5703125" style="75" bestFit="1" customWidth="1"/>
    <col min="6918" max="6918" width="12.7109375" style="75" bestFit="1" customWidth="1"/>
    <col min="6919" max="6919" width="5.7109375" style="75" customWidth="1"/>
    <col min="6920" max="6920" width="28.140625" style="75" customWidth="1"/>
    <col min="6921" max="7169" width="16" style="75"/>
    <col min="7170" max="7170" width="6" style="75" customWidth="1"/>
    <col min="7171" max="7171" width="26.7109375" style="75" customWidth="1"/>
    <col min="7172" max="7172" width="11.7109375" style="75" bestFit="1" customWidth="1"/>
    <col min="7173" max="7173" width="11.5703125" style="75" bestFit="1" customWidth="1"/>
    <col min="7174" max="7174" width="12.7109375" style="75" bestFit="1" customWidth="1"/>
    <col min="7175" max="7175" width="5.7109375" style="75" customWidth="1"/>
    <col min="7176" max="7176" width="28.140625" style="75" customWidth="1"/>
    <col min="7177" max="7425" width="16" style="75"/>
    <col min="7426" max="7426" width="6" style="75" customWidth="1"/>
    <col min="7427" max="7427" width="26.7109375" style="75" customWidth="1"/>
    <col min="7428" max="7428" width="11.7109375" style="75" bestFit="1" customWidth="1"/>
    <col min="7429" max="7429" width="11.5703125" style="75" bestFit="1" customWidth="1"/>
    <col min="7430" max="7430" width="12.7109375" style="75" bestFit="1" customWidth="1"/>
    <col min="7431" max="7431" width="5.7109375" style="75" customWidth="1"/>
    <col min="7432" max="7432" width="28.140625" style="75" customWidth="1"/>
    <col min="7433" max="7681" width="16" style="75"/>
    <col min="7682" max="7682" width="6" style="75" customWidth="1"/>
    <col min="7683" max="7683" width="26.7109375" style="75" customWidth="1"/>
    <col min="7684" max="7684" width="11.7109375" style="75" bestFit="1" customWidth="1"/>
    <col min="7685" max="7685" width="11.5703125" style="75" bestFit="1" customWidth="1"/>
    <col min="7686" max="7686" width="12.7109375" style="75" bestFit="1" customWidth="1"/>
    <col min="7687" max="7687" width="5.7109375" style="75" customWidth="1"/>
    <col min="7688" max="7688" width="28.140625" style="75" customWidth="1"/>
    <col min="7689" max="7937" width="16" style="75"/>
    <col min="7938" max="7938" width="6" style="75" customWidth="1"/>
    <col min="7939" max="7939" width="26.7109375" style="75" customWidth="1"/>
    <col min="7940" max="7940" width="11.7109375" style="75" bestFit="1" customWidth="1"/>
    <col min="7941" max="7941" width="11.5703125" style="75" bestFit="1" customWidth="1"/>
    <col min="7942" max="7942" width="12.7109375" style="75" bestFit="1" customWidth="1"/>
    <col min="7943" max="7943" width="5.7109375" style="75" customWidth="1"/>
    <col min="7944" max="7944" width="28.140625" style="75" customWidth="1"/>
    <col min="7945" max="8193" width="16" style="75"/>
    <col min="8194" max="8194" width="6" style="75" customWidth="1"/>
    <col min="8195" max="8195" width="26.7109375" style="75" customWidth="1"/>
    <col min="8196" max="8196" width="11.7109375" style="75" bestFit="1" customWidth="1"/>
    <col min="8197" max="8197" width="11.5703125" style="75" bestFit="1" customWidth="1"/>
    <col min="8198" max="8198" width="12.7109375" style="75" bestFit="1" customWidth="1"/>
    <col min="8199" max="8199" width="5.7109375" style="75" customWidth="1"/>
    <col min="8200" max="8200" width="28.140625" style="75" customWidth="1"/>
    <col min="8201" max="8449" width="16" style="75"/>
    <col min="8450" max="8450" width="6" style="75" customWidth="1"/>
    <col min="8451" max="8451" width="26.7109375" style="75" customWidth="1"/>
    <col min="8452" max="8452" width="11.7109375" style="75" bestFit="1" customWidth="1"/>
    <col min="8453" max="8453" width="11.5703125" style="75" bestFit="1" customWidth="1"/>
    <col min="8454" max="8454" width="12.7109375" style="75" bestFit="1" customWidth="1"/>
    <col min="8455" max="8455" width="5.7109375" style="75" customWidth="1"/>
    <col min="8456" max="8456" width="28.140625" style="75" customWidth="1"/>
    <col min="8457" max="8705" width="16" style="75"/>
    <col min="8706" max="8706" width="6" style="75" customWidth="1"/>
    <col min="8707" max="8707" width="26.7109375" style="75" customWidth="1"/>
    <col min="8708" max="8708" width="11.7109375" style="75" bestFit="1" customWidth="1"/>
    <col min="8709" max="8709" width="11.5703125" style="75" bestFit="1" customWidth="1"/>
    <col min="8710" max="8710" width="12.7109375" style="75" bestFit="1" customWidth="1"/>
    <col min="8711" max="8711" width="5.7109375" style="75" customWidth="1"/>
    <col min="8712" max="8712" width="28.140625" style="75" customWidth="1"/>
    <col min="8713" max="8961" width="16" style="75"/>
    <col min="8962" max="8962" width="6" style="75" customWidth="1"/>
    <col min="8963" max="8963" width="26.7109375" style="75" customWidth="1"/>
    <col min="8964" max="8964" width="11.7109375" style="75" bestFit="1" customWidth="1"/>
    <col min="8965" max="8965" width="11.5703125" style="75" bestFit="1" customWidth="1"/>
    <col min="8966" max="8966" width="12.7109375" style="75" bestFit="1" customWidth="1"/>
    <col min="8967" max="8967" width="5.7109375" style="75" customWidth="1"/>
    <col min="8968" max="8968" width="28.140625" style="75" customWidth="1"/>
    <col min="8969" max="9217" width="16" style="75"/>
    <col min="9218" max="9218" width="6" style="75" customWidth="1"/>
    <col min="9219" max="9219" width="26.7109375" style="75" customWidth="1"/>
    <col min="9220" max="9220" width="11.7109375" style="75" bestFit="1" customWidth="1"/>
    <col min="9221" max="9221" width="11.5703125" style="75" bestFit="1" customWidth="1"/>
    <col min="9222" max="9222" width="12.7109375" style="75" bestFit="1" customWidth="1"/>
    <col min="9223" max="9223" width="5.7109375" style="75" customWidth="1"/>
    <col min="9224" max="9224" width="28.140625" style="75" customWidth="1"/>
    <col min="9225" max="9473" width="16" style="75"/>
    <col min="9474" max="9474" width="6" style="75" customWidth="1"/>
    <col min="9475" max="9475" width="26.7109375" style="75" customWidth="1"/>
    <col min="9476" max="9476" width="11.7109375" style="75" bestFit="1" customWidth="1"/>
    <col min="9477" max="9477" width="11.5703125" style="75" bestFit="1" customWidth="1"/>
    <col min="9478" max="9478" width="12.7109375" style="75" bestFit="1" customWidth="1"/>
    <col min="9479" max="9479" width="5.7109375" style="75" customWidth="1"/>
    <col min="9480" max="9480" width="28.140625" style="75" customWidth="1"/>
    <col min="9481" max="9729" width="16" style="75"/>
    <col min="9730" max="9730" width="6" style="75" customWidth="1"/>
    <col min="9731" max="9731" width="26.7109375" style="75" customWidth="1"/>
    <col min="9732" max="9732" width="11.7109375" style="75" bestFit="1" customWidth="1"/>
    <col min="9733" max="9733" width="11.5703125" style="75" bestFit="1" customWidth="1"/>
    <col min="9734" max="9734" width="12.7109375" style="75" bestFit="1" customWidth="1"/>
    <col min="9735" max="9735" width="5.7109375" style="75" customWidth="1"/>
    <col min="9736" max="9736" width="28.140625" style="75" customWidth="1"/>
    <col min="9737" max="9985" width="16" style="75"/>
    <col min="9986" max="9986" width="6" style="75" customWidth="1"/>
    <col min="9987" max="9987" width="26.7109375" style="75" customWidth="1"/>
    <col min="9988" max="9988" width="11.7109375" style="75" bestFit="1" customWidth="1"/>
    <col min="9989" max="9989" width="11.5703125" style="75" bestFit="1" customWidth="1"/>
    <col min="9990" max="9990" width="12.7109375" style="75" bestFit="1" customWidth="1"/>
    <col min="9991" max="9991" width="5.7109375" style="75" customWidth="1"/>
    <col min="9992" max="9992" width="28.140625" style="75" customWidth="1"/>
    <col min="9993" max="10241" width="16" style="75"/>
    <col min="10242" max="10242" width="6" style="75" customWidth="1"/>
    <col min="10243" max="10243" width="26.7109375" style="75" customWidth="1"/>
    <col min="10244" max="10244" width="11.7109375" style="75" bestFit="1" customWidth="1"/>
    <col min="10245" max="10245" width="11.5703125" style="75" bestFit="1" customWidth="1"/>
    <col min="10246" max="10246" width="12.7109375" style="75" bestFit="1" customWidth="1"/>
    <col min="10247" max="10247" width="5.7109375" style="75" customWidth="1"/>
    <col min="10248" max="10248" width="28.140625" style="75" customWidth="1"/>
    <col min="10249" max="10497" width="16" style="75"/>
    <col min="10498" max="10498" width="6" style="75" customWidth="1"/>
    <col min="10499" max="10499" width="26.7109375" style="75" customWidth="1"/>
    <col min="10500" max="10500" width="11.7109375" style="75" bestFit="1" customWidth="1"/>
    <col min="10501" max="10501" width="11.5703125" style="75" bestFit="1" customWidth="1"/>
    <col min="10502" max="10502" width="12.7109375" style="75" bestFit="1" customWidth="1"/>
    <col min="10503" max="10503" width="5.7109375" style="75" customWidth="1"/>
    <col min="10504" max="10504" width="28.140625" style="75" customWidth="1"/>
    <col min="10505" max="10753" width="16" style="75"/>
    <col min="10754" max="10754" width="6" style="75" customWidth="1"/>
    <col min="10755" max="10755" width="26.7109375" style="75" customWidth="1"/>
    <col min="10756" max="10756" width="11.7109375" style="75" bestFit="1" customWidth="1"/>
    <col min="10757" max="10757" width="11.5703125" style="75" bestFit="1" customWidth="1"/>
    <col min="10758" max="10758" width="12.7109375" style="75" bestFit="1" customWidth="1"/>
    <col min="10759" max="10759" width="5.7109375" style="75" customWidth="1"/>
    <col min="10760" max="10760" width="28.140625" style="75" customWidth="1"/>
    <col min="10761" max="11009" width="16" style="75"/>
    <col min="11010" max="11010" width="6" style="75" customWidth="1"/>
    <col min="11011" max="11011" width="26.7109375" style="75" customWidth="1"/>
    <col min="11012" max="11012" width="11.7109375" style="75" bestFit="1" customWidth="1"/>
    <col min="11013" max="11013" width="11.5703125" style="75" bestFit="1" customWidth="1"/>
    <col min="11014" max="11014" width="12.7109375" style="75" bestFit="1" customWidth="1"/>
    <col min="11015" max="11015" width="5.7109375" style="75" customWidth="1"/>
    <col min="11016" max="11016" width="28.140625" style="75" customWidth="1"/>
    <col min="11017" max="11265" width="16" style="75"/>
    <col min="11266" max="11266" width="6" style="75" customWidth="1"/>
    <col min="11267" max="11267" width="26.7109375" style="75" customWidth="1"/>
    <col min="11268" max="11268" width="11.7109375" style="75" bestFit="1" customWidth="1"/>
    <col min="11269" max="11269" width="11.5703125" style="75" bestFit="1" customWidth="1"/>
    <col min="11270" max="11270" width="12.7109375" style="75" bestFit="1" customWidth="1"/>
    <col min="11271" max="11271" width="5.7109375" style="75" customWidth="1"/>
    <col min="11272" max="11272" width="28.140625" style="75" customWidth="1"/>
    <col min="11273" max="11521" width="16" style="75"/>
    <col min="11522" max="11522" width="6" style="75" customWidth="1"/>
    <col min="11523" max="11523" width="26.7109375" style="75" customWidth="1"/>
    <col min="11524" max="11524" width="11.7109375" style="75" bestFit="1" customWidth="1"/>
    <col min="11525" max="11525" width="11.5703125" style="75" bestFit="1" customWidth="1"/>
    <col min="11526" max="11526" width="12.7109375" style="75" bestFit="1" customWidth="1"/>
    <col min="11527" max="11527" width="5.7109375" style="75" customWidth="1"/>
    <col min="11528" max="11528" width="28.140625" style="75" customWidth="1"/>
    <col min="11529" max="11777" width="16" style="75"/>
    <col min="11778" max="11778" width="6" style="75" customWidth="1"/>
    <col min="11779" max="11779" width="26.7109375" style="75" customWidth="1"/>
    <col min="11780" max="11780" width="11.7109375" style="75" bestFit="1" customWidth="1"/>
    <col min="11781" max="11781" width="11.5703125" style="75" bestFit="1" customWidth="1"/>
    <col min="11782" max="11782" width="12.7109375" style="75" bestFit="1" customWidth="1"/>
    <col min="11783" max="11783" width="5.7109375" style="75" customWidth="1"/>
    <col min="11784" max="11784" width="28.140625" style="75" customWidth="1"/>
    <col min="11785" max="12033" width="16" style="75"/>
    <col min="12034" max="12034" width="6" style="75" customWidth="1"/>
    <col min="12035" max="12035" width="26.7109375" style="75" customWidth="1"/>
    <col min="12036" max="12036" width="11.7109375" style="75" bestFit="1" customWidth="1"/>
    <col min="12037" max="12037" width="11.5703125" style="75" bestFit="1" customWidth="1"/>
    <col min="12038" max="12038" width="12.7109375" style="75" bestFit="1" customWidth="1"/>
    <col min="12039" max="12039" width="5.7109375" style="75" customWidth="1"/>
    <col min="12040" max="12040" width="28.140625" style="75" customWidth="1"/>
    <col min="12041" max="12289" width="16" style="75"/>
    <col min="12290" max="12290" width="6" style="75" customWidth="1"/>
    <col min="12291" max="12291" width="26.7109375" style="75" customWidth="1"/>
    <col min="12292" max="12292" width="11.7109375" style="75" bestFit="1" customWidth="1"/>
    <col min="12293" max="12293" width="11.5703125" style="75" bestFit="1" customWidth="1"/>
    <col min="12294" max="12294" width="12.7109375" style="75" bestFit="1" customWidth="1"/>
    <col min="12295" max="12295" width="5.7109375" style="75" customWidth="1"/>
    <col min="12296" max="12296" width="28.140625" style="75" customWidth="1"/>
    <col min="12297" max="12545" width="16" style="75"/>
    <col min="12546" max="12546" width="6" style="75" customWidth="1"/>
    <col min="12547" max="12547" width="26.7109375" style="75" customWidth="1"/>
    <col min="12548" max="12548" width="11.7109375" style="75" bestFit="1" customWidth="1"/>
    <col min="12549" max="12549" width="11.5703125" style="75" bestFit="1" customWidth="1"/>
    <col min="12550" max="12550" width="12.7109375" style="75" bestFit="1" customWidth="1"/>
    <col min="12551" max="12551" width="5.7109375" style="75" customWidth="1"/>
    <col min="12552" max="12552" width="28.140625" style="75" customWidth="1"/>
    <col min="12553" max="12801" width="16" style="75"/>
    <col min="12802" max="12802" width="6" style="75" customWidth="1"/>
    <col min="12803" max="12803" width="26.7109375" style="75" customWidth="1"/>
    <col min="12804" max="12804" width="11.7109375" style="75" bestFit="1" customWidth="1"/>
    <col min="12805" max="12805" width="11.5703125" style="75" bestFit="1" customWidth="1"/>
    <col min="12806" max="12806" width="12.7109375" style="75" bestFit="1" customWidth="1"/>
    <col min="12807" max="12807" width="5.7109375" style="75" customWidth="1"/>
    <col min="12808" max="12808" width="28.140625" style="75" customWidth="1"/>
    <col min="12809" max="13057" width="16" style="75"/>
    <col min="13058" max="13058" width="6" style="75" customWidth="1"/>
    <col min="13059" max="13059" width="26.7109375" style="75" customWidth="1"/>
    <col min="13060" max="13060" width="11.7109375" style="75" bestFit="1" customWidth="1"/>
    <col min="13061" max="13061" width="11.5703125" style="75" bestFit="1" customWidth="1"/>
    <col min="13062" max="13062" width="12.7109375" style="75" bestFit="1" customWidth="1"/>
    <col min="13063" max="13063" width="5.7109375" style="75" customWidth="1"/>
    <col min="13064" max="13064" width="28.140625" style="75" customWidth="1"/>
    <col min="13065" max="13313" width="16" style="75"/>
    <col min="13314" max="13314" width="6" style="75" customWidth="1"/>
    <col min="13315" max="13315" width="26.7109375" style="75" customWidth="1"/>
    <col min="13316" max="13316" width="11.7109375" style="75" bestFit="1" customWidth="1"/>
    <col min="13317" max="13317" width="11.5703125" style="75" bestFit="1" customWidth="1"/>
    <col min="13318" max="13318" width="12.7109375" style="75" bestFit="1" customWidth="1"/>
    <col min="13319" max="13319" width="5.7109375" style="75" customWidth="1"/>
    <col min="13320" max="13320" width="28.140625" style="75" customWidth="1"/>
    <col min="13321" max="13569" width="16" style="75"/>
    <col min="13570" max="13570" width="6" style="75" customWidth="1"/>
    <col min="13571" max="13571" width="26.7109375" style="75" customWidth="1"/>
    <col min="13572" max="13572" width="11.7109375" style="75" bestFit="1" customWidth="1"/>
    <col min="13573" max="13573" width="11.5703125" style="75" bestFit="1" customWidth="1"/>
    <col min="13574" max="13574" width="12.7109375" style="75" bestFit="1" customWidth="1"/>
    <col min="13575" max="13575" width="5.7109375" style="75" customWidth="1"/>
    <col min="13576" max="13576" width="28.140625" style="75" customWidth="1"/>
    <col min="13577" max="13825" width="16" style="75"/>
    <col min="13826" max="13826" width="6" style="75" customWidth="1"/>
    <col min="13827" max="13827" width="26.7109375" style="75" customWidth="1"/>
    <col min="13828" max="13828" width="11.7109375" style="75" bestFit="1" customWidth="1"/>
    <col min="13829" max="13829" width="11.5703125" style="75" bestFit="1" customWidth="1"/>
    <col min="13830" max="13830" width="12.7109375" style="75" bestFit="1" customWidth="1"/>
    <col min="13831" max="13831" width="5.7109375" style="75" customWidth="1"/>
    <col min="13832" max="13832" width="28.140625" style="75" customWidth="1"/>
    <col min="13833" max="14081" width="16" style="75"/>
    <col min="14082" max="14082" width="6" style="75" customWidth="1"/>
    <col min="14083" max="14083" width="26.7109375" style="75" customWidth="1"/>
    <col min="14084" max="14084" width="11.7109375" style="75" bestFit="1" customWidth="1"/>
    <col min="14085" max="14085" width="11.5703125" style="75" bestFit="1" customWidth="1"/>
    <col min="14086" max="14086" width="12.7109375" style="75" bestFit="1" customWidth="1"/>
    <col min="14087" max="14087" width="5.7109375" style="75" customWidth="1"/>
    <col min="14088" max="14088" width="28.140625" style="75" customWidth="1"/>
    <col min="14089" max="14337" width="16" style="75"/>
    <col min="14338" max="14338" width="6" style="75" customWidth="1"/>
    <col min="14339" max="14339" width="26.7109375" style="75" customWidth="1"/>
    <col min="14340" max="14340" width="11.7109375" style="75" bestFit="1" customWidth="1"/>
    <col min="14341" max="14341" width="11.5703125" style="75" bestFit="1" customWidth="1"/>
    <col min="14342" max="14342" width="12.7109375" style="75" bestFit="1" customWidth="1"/>
    <col min="14343" max="14343" width="5.7109375" style="75" customWidth="1"/>
    <col min="14344" max="14344" width="28.140625" style="75" customWidth="1"/>
    <col min="14345" max="14593" width="16" style="75"/>
    <col min="14594" max="14594" width="6" style="75" customWidth="1"/>
    <col min="14595" max="14595" width="26.7109375" style="75" customWidth="1"/>
    <col min="14596" max="14596" width="11.7109375" style="75" bestFit="1" customWidth="1"/>
    <col min="14597" max="14597" width="11.5703125" style="75" bestFit="1" customWidth="1"/>
    <col min="14598" max="14598" width="12.7109375" style="75" bestFit="1" customWidth="1"/>
    <col min="14599" max="14599" width="5.7109375" style="75" customWidth="1"/>
    <col min="14600" max="14600" width="28.140625" style="75" customWidth="1"/>
    <col min="14601" max="14849" width="16" style="75"/>
    <col min="14850" max="14850" width="6" style="75" customWidth="1"/>
    <col min="14851" max="14851" width="26.7109375" style="75" customWidth="1"/>
    <col min="14852" max="14852" width="11.7109375" style="75" bestFit="1" customWidth="1"/>
    <col min="14853" max="14853" width="11.5703125" style="75" bestFit="1" customWidth="1"/>
    <col min="14854" max="14854" width="12.7109375" style="75" bestFit="1" customWidth="1"/>
    <col min="14855" max="14855" width="5.7109375" style="75" customWidth="1"/>
    <col min="14856" max="14856" width="28.140625" style="75" customWidth="1"/>
    <col min="14857" max="15105" width="16" style="75"/>
    <col min="15106" max="15106" width="6" style="75" customWidth="1"/>
    <col min="15107" max="15107" width="26.7109375" style="75" customWidth="1"/>
    <col min="15108" max="15108" width="11.7109375" style="75" bestFit="1" customWidth="1"/>
    <col min="15109" max="15109" width="11.5703125" style="75" bestFit="1" customWidth="1"/>
    <col min="15110" max="15110" width="12.7109375" style="75" bestFit="1" customWidth="1"/>
    <col min="15111" max="15111" width="5.7109375" style="75" customWidth="1"/>
    <col min="15112" max="15112" width="28.140625" style="75" customWidth="1"/>
    <col min="15113" max="15361" width="16" style="75"/>
    <col min="15362" max="15362" width="6" style="75" customWidth="1"/>
    <col min="15363" max="15363" width="26.7109375" style="75" customWidth="1"/>
    <col min="15364" max="15364" width="11.7109375" style="75" bestFit="1" customWidth="1"/>
    <col min="15365" max="15365" width="11.5703125" style="75" bestFit="1" customWidth="1"/>
    <col min="15366" max="15366" width="12.7109375" style="75" bestFit="1" customWidth="1"/>
    <col min="15367" max="15367" width="5.7109375" style="75" customWidth="1"/>
    <col min="15368" max="15368" width="28.140625" style="75" customWidth="1"/>
    <col min="15369" max="15617" width="16" style="75"/>
    <col min="15618" max="15618" width="6" style="75" customWidth="1"/>
    <col min="15619" max="15619" width="26.7109375" style="75" customWidth="1"/>
    <col min="15620" max="15620" width="11.7109375" style="75" bestFit="1" customWidth="1"/>
    <col min="15621" max="15621" width="11.5703125" style="75" bestFit="1" customWidth="1"/>
    <col min="15622" max="15622" width="12.7109375" style="75" bestFit="1" customWidth="1"/>
    <col min="15623" max="15623" width="5.7109375" style="75" customWidth="1"/>
    <col min="15624" max="15624" width="28.140625" style="75" customWidth="1"/>
    <col min="15625" max="15873" width="16" style="75"/>
    <col min="15874" max="15874" width="6" style="75" customWidth="1"/>
    <col min="15875" max="15875" width="26.7109375" style="75" customWidth="1"/>
    <col min="15876" max="15876" width="11.7109375" style="75" bestFit="1" customWidth="1"/>
    <col min="15877" max="15877" width="11.5703125" style="75" bestFit="1" customWidth="1"/>
    <col min="15878" max="15878" width="12.7109375" style="75" bestFit="1" customWidth="1"/>
    <col min="15879" max="15879" width="5.7109375" style="75" customWidth="1"/>
    <col min="15880" max="15880" width="28.140625" style="75" customWidth="1"/>
    <col min="15881" max="16129" width="16" style="75"/>
    <col min="16130" max="16130" width="6" style="75" customWidth="1"/>
    <col min="16131" max="16131" width="26.7109375" style="75" customWidth="1"/>
    <col min="16132" max="16132" width="11.7109375" style="75" bestFit="1" customWidth="1"/>
    <col min="16133" max="16133" width="11.5703125" style="75" bestFit="1" customWidth="1"/>
    <col min="16134" max="16134" width="12.7109375" style="75" bestFit="1" customWidth="1"/>
    <col min="16135" max="16135" width="5.7109375" style="75" customWidth="1"/>
    <col min="16136" max="16136" width="28.140625" style="75" customWidth="1"/>
    <col min="16137" max="16384" width="16" style="75"/>
  </cols>
  <sheetData>
    <row r="1" spans="1:10" x14ac:dyDescent="0.25">
      <c r="A1" s="547"/>
      <c r="B1" s="547"/>
      <c r="C1" s="547"/>
      <c r="D1" s="547"/>
      <c r="E1" s="547"/>
      <c r="F1" s="547"/>
      <c r="G1" s="547"/>
      <c r="H1" s="547"/>
      <c r="I1" s="547"/>
      <c r="J1" s="547"/>
    </row>
    <row r="2" spans="1:10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5.75" x14ac:dyDescent="0.25">
      <c r="A3" s="237" t="s">
        <v>111</v>
      </c>
      <c r="B3" s="205"/>
      <c r="C3" s="205"/>
      <c r="D3" s="205"/>
      <c r="E3" s="205"/>
      <c r="F3" s="205"/>
      <c r="G3" s="205"/>
      <c r="H3" s="205"/>
      <c r="I3" s="205"/>
      <c r="J3" s="205"/>
    </row>
    <row r="4" spans="1:10" ht="15.75" x14ac:dyDescent="0.25">
      <c r="A4" s="225" t="s">
        <v>132</v>
      </c>
      <c r="B4" s="228"/>
      <c r="C4" s="228" t="s">
        <v>136</v>
      </c>
      <c r="D4" s="238"/>
      <c r="E4" s="228"/>
      <c r="F4" s="228"/>
      <c r="G4" s="228"/>
      <c r="H4" s="205"/>
      <c r="I4" s="205"/>
      <c r="J4" s="205"/>
    </row>
    <row r="5" spans="1:10" ht="15.75" x14ac:dyDescent="0.25">
      <c r="A5" s="227"/>
      <c r="B5" s="228"/>
      <c r="C5" s="228"/>
      <c r="D5" s="228"/>
      <c r="E5" s="228"/>
      <c r="F5" s="228"/>
      <c r="G5" s="228"/>
      <c r="H5" s="205"/>
      <c r="I5" s="205"/>
      <c r="J5" s="205"/>
    </row>
    <row r="6" spans="1:10" ht="15.75" x14ac:dyDescent="0.25">
      <c r="A6" s="228"/>
      <c r="B6" s="228"/>
      <c r="C6" s="228"/>
      <c r="D6" s="228"/>
      <c r="E6" s="228"/>
      <c r="F6" s="228"/>
      <c r="G6" s="228"/>
      <c r="H6" s="205"/>
      <c r="I6" s="205"/>
      <c r="J6" s="205"/>
    </row>
    <row r="7" spans="1:10" ht="15.75" x14ac:dyDescent="0.25">
      <c r="A7" s="227"/>
      <c r="B7" s="228"/>
      <c r="C7" s="228"/>
      <c r="D7" s="228"/>
      <c r="E7" s="228"/>
      <c r="F7" s="228"/>
      <c r="G7" s="228"/>
      <c r="H7" s="239"/>
      <c r="I7" s="239"/>
      <c r="J7" s="205"/>
    </row>
    <row r="8" spans="1:10" ht="15.75" x14ac:dyDescent="0.25">
      <c r="A8" s="228"/>
      <c r="B8" s="228"/>
      <c r="C8" s="228"/>
      <c r="D8" s="228"/>
      <c r="E8" s="228"/>
      <c r="F8" s="228"/>
      <c r="G8" s="228"/>
      <c r="H8" s="205"/>
      <c r="I8" s="205"/>
      <c r="J8" s="205"/>
    </row>
    <row r="9" spans="1:10" ht="15.75" x14ac:dyDescent="0.25">
      <c r="A9" s="227"/>
      <c r="B9" s="228"/>
      <c r="C9" s="228"/>
      <c r="D9" s="228"/>
      <c r="E9" s="228"/>
      <c r="F9" s="228"/>
      <c r="G9" s="228"/>
      <c r="H9" s="563" t="s">
        <v>139</v>
      </c>
      <c r="I9" s="564"/>
      <c r="J9" s="565"/>
    </row>
    <row r="10" spans="1:10" ht="15.75" x14ac:dyDescent="0.25">
      <c r="A10" s="227"/>
      <c r="B10" s="228"/>
      <c r="C10" s="228"/>
      <c r="D10" s="228"/>
      <c r="E10" s="228"/>
      <c r="F10" s="228"/>
      <c r="G10" s="228"/>
      <c r="H10" s="240" t="s">
        <v>140</v>
      </c>
      <c r="I10" s="566" t="s">
        <v>70</v>
      </c>
      <c r="J10" s="567"/>
    </row>
    <row r="11" spans="1:10" ht="12.75" customHeight="1" x14ac:dyDescent="0.25">
      <c r="A11" s="228"/>
      <c r="B11" s="228"/>
      <c r="C11" s="228"/>
      <c r="D11" s="228"/>
      <c r="E11" s="228"/>
      <c r="F11" s="228"/>
      <c r="G11" s="205"/>
      <c r="H11" s="240" t="s">
        <v>141</v>
      </c>
      <c r="I11" s="568" t="s">
        <v>147</v>
      </c>
      <c r="J11" s="569"/>
    </row>
    <row r="12" spans="1:10" ht="20.25" x14ac:dyDescent="0.25">
      <c r="A12" s="548" t="s">
        <v>137</v>
      </c>
      <c r="B12" s="548"/>
      <c r="C12" s="548"/>
      <c r="D12" s="548"/>
      <c r="E12" s="548"/>
      <c r="F12" s="548"/>
      <c r="G12" s="548"/>
      <c r="H12" s="241" t="s">
        <v>142</v>
      </c>
      <c r="I12" s="570" t="s">
        <v>148</v>
      </c>
      <c r="J12" s="571"/>
    </row>
    <row r="13" spans="1:10" ht="15.75" customHeight="1" x14ac:dyDescent="0.25">
      <c r="A13" s="555" t="s">
        <v>138</v>
      </c>
      <c r="B13" s="555"/>
      <c r="C13" s="555"/>
      <c r="D13" s="555"/>
      <c r="E13" s="555"/>
      <c r="F13" s="242" t="s">
        <v>2075</v>
      </c>
      <c r="G13" s="228"/>
      <c r="H13" s="205"/>
      <c r="I13" s="205"/>
      <c r="J13" s="205"/>
    </row>
    <row r="14" spans="1:10" x14ac:dyDescent="0.25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 ht="15.75" thickBot="1" x14ac:dyDescent="0.3">
      <c r="A15" s="205"/>
      <c r="B15" s="205"/>
      <c r="C15" s="205"/>
      <c r="D15" s="205"/>
      <c r="E15" s="205"/>
      <c r="F15" s="205"/>
      <c r="G15" s="205"/>
      <c r="H15" s="205"/>
      <c r="I15" s="205"/>
      <c r="J15" s="205"/>
    </row>
    <row r="16" spans="1:10" ht="12.75" customHeight="1" thickBot="1" x14ac:dyDescent="0.3">
      <c r="A16" s="556" t="s">
        <v>143</v>
      </c>
      <c r="B16" s="557"/>
      <c r="C16" s="557"/>
      <c r="D16" s="557"/>
      <c r="E16" s="558"/>
      <c r="F16" s="559" t="s">
        <v>139</v>
      </c>
      <c r="G16" s="557"/>
      <c r="H16" s="557"/>
      <c r="I16" s="557"/>
      <c r="J16" s="560"/>
    </row>
    <row r="17" spans="1:12" ht="15.75" thickTop="1" x14ac:dyDescent="0.25">
      <c r="A17" s="243"/>
      <c r="B17" s="244"/>
      <c r="C17" s="244"/>
      <c r="D17" s="244"/>
      <c r="E17" s="245"/>
      <c r="F17" s="246"/>
      <c r="G17" s="244" t="s">
        <v>4</v>
      </c>
      <c r="H17" s="244" t="s">
        <v>4</v>
      </c>
      <c r="I17" s="244" t="s">
        <v>4</v>
      </c>
      <c r="J17" s="247" t="s">
        <v>4</v>
      </c>
    </row>
    <row r="18" spans="1:12" s="255" customFormat="1" ht="13.5" thickBot="1" x14ac:dyDescent="0.25">
      <c r="A18" s="248" t="s">
        <v>0</v>
      </c>
      <c r="B18" s="249" t="s">
        <v>133</v>
      </c>
      <c r="C18" s="250" t="s">
        <v>144</v>
      </c>
      <c r="D18" s="251" t="s">
        <v>134</v>
      </c>
      <c r="E18" s="252" t="s">
        <v>135</v>
      </c>
      <c r="F18" s="253" t="s">
        <v>0</v>
      </c>
      <c r="G18" s="438" t="s">
        <v>133</v>
      </c>
      <c r="H18" s="437" t="s">
        <v>144</v>
      </c>
      <c r="I18" s="438" t="s">
        <v>134</v>
      </c>
      <c r="J18" s="439" t="s">
        <v>135</v>
      </c>
      <c r="L18" s="466"/>
    </row>
    <row r="19" spans="1:12" ht="12.75" customHeight="1" thickTop="1" x14ac:dyDescent="0.25">
      <c r="A19" s="256"/>
      <c r="B19" s="257"/>
      <c r="C19" s="244"/>
      <c r="D19" s="257"/>
      <c r="E19" s="245"/>
      <c r="F19" s="258"/>
      <c r="G19" s="441"/>
      <c r="H19" s="440"/>
      <c r="I19" s="441"/>
      <c r="J19" s="441"/>
    </row>
    <row r="20" spans="1:12" x14ac:dyDescent="0.25">
      <c r="A20" s="445">
        <v>43344</v>
      </c>
      <c r="B20" s="446">
        <v>1</v>
      </c>
      <c r="C20" s="442" t="s">
        <v>513</v>
      </c>
      <c r="D20" s="261">
        <f>+'Journal SGBS 1'!E5</f>
        <v>4286014</v>
      </c>
      <c r="E20" s="436"/>
      <c r="F20" s="445">
        <v>43344</v>
      </c>
      <c r="G20" s="446">
        <v>1</v>
      </c>
      <c r="H20" s="442" t="s">
        <v>513</v>
      </c>
      <c r="I20" s="443"/>
      <c r="J20" s="261">
        <v>8215278</v>
      </c>
    </row>
    <row r="21" spans="1:12" ht="12" customHeight="1" x14ac:dyDescent="0.25">
      <c r="A21" s="447">
        <v>43361</v>
      </c>
      <c r="B21" s="446">
        <v>2</v>
      </c>
      <c r="C21" s="440" t="s">
        <v>515</v>
      </c>
      <c r="D21" s="366">
        <f>+'Journal SGBS 1'!E16</f>
        <v>8336555</v>
      </c>
      <c r="E21" s="436"/>
      <c r="F21" s="447">
        <v>43361</v>
      </c>
      <c r="G21" s="446">
        <v>2</v>
      </c>
      <c r="H21" s="440" t="s">
        <v>515</v>
      </c>
      <c r="I21" s="436"/>
      <c r="J21" s="443">
        <v>8336555</v>
      </c>
    </row>
    <row r="22" spans="1:12" ht="16.5" customHeight="1" x14ac:dyDescent="0.25">
      <c r="A22" s="447">
        <v>43373</v>
      </c>
      <c r="B22" s="446">
        <v>3</v>
      </c>
      <c r="C22" s="440" t="s">
        <v>2071</v>
      </c>
      <c r="D22" s="436"/>
      <c r="E22" s="448">
        <f>+'Journal SGBS 1'!F38</f>
        <v>11042616</v>
      </c>
      <c r="F22" s="447">
        <v>43343</v>
      </c>
      <c r="G22" s="446">
        <v>3</v>
      </c>
      <c r="H22" s="440" t="s">
        <v>2071</v>
      </c>
      <c r="I22" s="436">
        <v>14759580</v>
      </c>
      <c r="J22" s="443"/>
    </row>
    <row r="23" spans="1:12" x14ac:dyDescent="0.25">
      <c r="A23" s="447"/>
      <c r="B23" s="441">
        <v>4</v>
      </c>
      <c r="C23" s="440"/>
      <c r="D23" s="436"/>
      <c r="E23" s="436"/>
      <c r="F23" s="447"/>
      <c r="G23" s="441">
        <v>4</v>
      </c>
      <c r="H23" s="440" t="s">
        <v>2072</v>
      </c>
      <c r="I23" s="436">
        <v>120000</v>
      </c>
      <c r="J23" s="436"/>
    </row>
    <row r="24" spans="1:12" ht="30" x14ac:dyDescent="0.25">
      <c r="A24" s="447"/>
      <c r="B24" s="441">
        <v>5</v>
      </c>
      <c r="C24" s="440"/>
      <c r="D24" s="436"/>
      <c r="E24" s="436"/>
      <c r="F24" s="447"/>
      <c r="G24" s="441">
        <v>5</v>
      </c>
      <c r="H24" s="465" t="s">
        <v>2073</v>
      </c>
      <c r="I24" s="436">
        <v>64300</v>
      </c>
      <c r="J24" s="436"/>
    </row>
    <row r="25" spans="1:12" ht="30" x14ac:dyDescent="0.25">
      <c r="A25" s="447"/>
      <c r="B25" s="441">
        <v>6</v>
      </c>
      <c r="C25" s="440"/>
      <c r="D25" s="436"/>
      <c r="E25" s="436"/>
      <c r="F25" s="447"/>
      <c r="G25" s="441">
        <v>6</v>
      </c>
      <c r="H25" s="465" t="s">
        <v>2074</v>
      </c>
      <c r="I25" s="436">
        <v>28000</v>
      </c>
      <c r="J25" s="436"/>
    </row>
    <row r="26" spans="1:12" ht="15.75" customHeight="1" thickBot="1" x14ac:dyDescent="0.3">
      <c r="A26" s="447"/>
      <c r="B26" s="446">
        <v>7</v>
      </c>
      <c r="C26" s="440" t="s">
        <v>1978</v>
      </c>
      <c r="D26" s="436">
        <f>SUM(D20:D23)</f>
        <v>12622569</v>
      </c>
      <c r="E26" s="436">
        <f>SUM(E20:E23)</f>
        <v>11042616</v>
      </c>
      <c r="F26" s="447"/>
      <c r="G26" s="446">
        <v>7</v>
      </c>
      <c r="H26" s="444" t="s">
        <v>2071</v>
      </c>
      <c r="I26" s="448">
        <f>SUM(I22:I25)</f>
        <v>14971880</v>
      </c>
      <c r="J26" s="467">
        <f>SUM(J20:J23)</f>
        <v>16551833</v>
      </c>
    </row>
    <row r="27" spans="1:12" s="453" customFormat="1" ht="16.5" thickBot="1" x14ac:dyDescent="0.3">
      <c r="A27" s="449">
        <v>43373</v>
      </c>
      <c r="B27" s="450">
        <v>8</v>
      </c>
      <c r="C27" s="451" t="s">
        <v>514</v>
      </c>
      <c r="D27" s="470"/>
      <c r="E27" s="469">
        <f>D26-E26</f>
        <v>1579953</v>
      </c>
      <c r="F27" s="449">
        <v>43373</v>
      </c>
      <c r="G27" s="450">
        <v>8</v>
      </c>
      <c r="H27" s="451" t="s">
        <v>514</v>
      </c>
      <c r="I27" s="452">
        <f>+J26-I26</f>
        <v>1579953</v>
      </c>
      <c r="J27" s="468"/>
    </row>
    <row r="28" spans="1:12" ht="15.75" thickBot="1" x14ac:dyDescent="0.3">
      <c r="A28" s="273"/>
      <c r="B28" s="274"/>
      <c r="C28" s="275"/>
      <c r="D28" s="274"/>
      <c r="E28" s="276"/>
      <c r="F28" s="277"/>
      <c r="G28" s="274"/>
      <c r="H28" s="275"/>
      <c r="I28" s="274"/>
      <c r="J28" s="278"/>
    </row>
    <row r="29" spans="1:12" x14ac:dyDescent="0.25">
      <c r="A29" s="205"/>
      <c r="B29" s="205"/>
      <c r="C29" s="205"/>
      <c r="D29" s="205"/>
      <c r="E29" s="561">
        <f>I27-E27</f>
        <v>0</v>
      </c>
      <c r="F29" s="562"/>
      <c r="G29" s="205"/>
      <c r="H29" s="205"/>
      <c r="I29" s="205"/>
      <c r="J29" s="205"/>
    </row>
    <row r="30" spans="1:12" s="224" customFormat="1" x14ac:dyDescent="0.2">
      <c r="I30" s="227"/>
    </row>
    <row r="31" spans="1:12" s="224" customFormat="1" ht="15.75" x14ac:dyDescent="0.2">
      <c r="C31" s="228" t="s">
        <v>516</v>
      </c>
      <c r="D31" s="227"/>
      <c r="E31" s="227"/>
      <c r="F31" s="228"/>
      <c r="G31" s="227"/>
      <c r="H31" s="435" t="s">
        <v>145</v>
      </c>
      <c r="I31" s="227"/>
      <c r="J31" s="227"/>
    </row>
    <row r="32" spans="1:12" s="229" customFormat="1" ht="15.75" x14ac:dyDescent="0.2">
      <c r="C32" s="228"/>
      <c r="D32" s="227"/>
      <c r="E32" s="227"/>
      <c r="F32" s="228"/>
      <c r="G32" s="227"/>
      <c r="H32" s="228"/>
      <c r="I32" s="233"/>
      <c r="J32" s="233"/>
    </row>
    <row r="33" spans="1:10" s="229" customFormat="1" ht="12.75" x14ac:dyDescent="0.2">
      <c r="C33" s="235" t="s">
        <v>146</v>
      </c>
      <c r="D33" s="230"/>
      <c r="E33" s="230"/>
      <c r="F33" s="230"/>
      <c r="G33" s="230"/>
      <c r="H33" s="235" t="s">
        <v>123</v>
      </c>
      <c r="I33" s="233"/>
      <c r="J33" s="233"/>
    </row>
    <row r="34" spans="1:10" s="229" customFormat="1" ht="12.75" x14ac:dyDescent="0.2">
      <c r="A34" s="233"/>
      <c r="B34" s="233"/>
      <c r="C34" s="234"/>
      <c r="D34" s="230"/>
      <c r="E34" s="230"/>
      <c r="F34" s="230"/>
      <c r="G34" s="230"/>
      <c r="H34" s="234"/>
      <c r="I34" s="304"/>
      <c r="J34" s="233"/>
    </row>
    <row r="35" spans="1:10" s="231" customFormat="1" ht="211.5" customHeight="1" x14ac:dyDescent="0.2">
      <c r="A35" s="235"/>
      <c r="B35" s="235"/>
      <c r="C35" s="371"/>
      <c r="D35" s="235"/>
      <c r="E35" s="235"/>
      <c r="F35" s="235"/>
      <c r="G35" s="235"/>
      <c r="H35" s="235"/>
      <c r="I35" s="230"/>
      <c r="J35" s="230"/>
    </row>
    <row r="36" spans="1:10" x14ac:dyDescent="0.25">
      <c r="A36" s="233"/>
      <c r="B36" s="233"/>
      <c r="C36" s="372"/>
      <c r="D36" s="230"/>
      <c r="E36" s="279"/>
      <c r="F36" s="230"/>
      <c r="G36" s="230"/>
      <c r="H36" s="234"/>
      <c r="I36" s="233"/>
      <c r="J36" s="233"/>
    </row>
    <row r="37" spans="1:10" x14ac:dyDescent="0.25">
      <c r="A37" s="233"/>
      <c r="B37" s="233"/>
      <c r="C37" s="233"/>
      <c r="D37" s="233"/>
      <c r="E37" s="233"/>
      <c r="F37" s="233"/>
      <c r="G37" s="233"/>
      <c r="H37" s="233"/>
      <c r="I37" s="233"/>
      <c r="J37" s="233"/>
    </row>
    <row r="39" spans="1:10" ht="15.75" x14ac:dyDescent="0.25">
      <c r="A39" s="227"/>
      <c r="B39" s="228"/>
    </row>
    <row r="40" spans="1:10" ht="15.75" x14ac:dyDescent="0.25">
      <c r="A40" s="227"/>
      <c r="B40" s="228"/>
    </row>
    <row r="41" spans="1:10" x14ac:dyDescent="0.25">
      <c r="A41" s="233"/>
      <c r="B41" s="233"/>
    </row>
    <row r="42" spans="1:10" x14ac:dyDescent="0.25">
      <c r="A42" s="233"/>
      <c r="B42" s="233"/>
    </row>
  </sheetData>
  <mergeCells count="10">
    <mergeCell ref="A13:E13"/>
    <mergeCell ref="A16:E16"/>
    <mergeCell ref="F16:J16"/>
    <mergeCell ref="E29:F29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workbookViewId="0">
      <selection activeCell="A6" sqref="A6"/>
    </sheetView>
  </sheetViews>
  <sheetFormatPr baseColWidth="10" defaultRowHeight="12.75" x14ac:dyDescent="0.2"/>
  <cols>
    <col min="1" max="1" width="11.42578125" style="7"/>
    <col min="2" max="2" width="17.28515625" style="7" customWidth="1"/>
    <col min="3" max="3" width="16" style="111" customWidth="1"/>
    <col min="4" max="4" width="75.28515625" style="109" customWidth="1"/>
    <col min="5" max="5" width="23.140625" style="7" customWidth="1"/>
    <col min="6" max="6" width="15.85546875" style="23" customWidth="1"/>
    <col min="7" max="7" width="23.85546875" style="7" customWidth="1"/>
    <col min="8" max="16384" width="11.42578125" style="7"/>
  </cols>
  <sheetData>
    <row r="2" spans="1:7" x14ac:dyDescent="0.2">
      <c r="D2" s="282" t="s">
        <v>1943</v>
      </c>
    </row>
    <row r="4" spans="1:7" s="134" customFormat="1" ht="15.75" x14ac:dyDescent="0.25">
      <c r="A4" s="135" t="s">
        <v>71</v>
      </c>
      <c r="B4" s="135" t="s">
        <v>104</v>
      </c>
      <c r="C4" s="129" t="s">
        <v>150</v>
      </c>
      <c r="D4" s="130" t="s">
        <v>47</v>
      </c>
      <c r="E4" s="131" t="s">
        <v>52</v>
      </c>
      <c r="F4" s="132" t="s">
        <v>53</v>
      </c>
      <c r="G4" s="133" t="s">
        <v>48</v>
      </c>
    </row>
    <row r="5" spans="1:7" ht="14.25" customHeight="1" x14ac:dyDescent="0.25">
      <c r="A5" s="57"/>
      <c r="B5" s="177" t="s">
        <v>1985</v>
      </c>
      <c r="C5" s="117">
        <v>43344</v>
      </c>
      <c r="D5" s="362" t="s">
        <v>1960</v>
      </c>
      <c r="E5" s="128">
        <v>199471</v>
      </c>
      <c r="F5" s="63"/>
      <c r="G5" s="128">
        <f>E5</f>
        <v>199471</v>
      </c>
    </row>
    <row r="6" spans="1:7" s="193" customFormat="1" ht="14.25" customHeight="1" x14ac:dyDescent="0.25">
      <c r="A6" s="408" t="s">
        <v>2077</v>
      </c>
      <c r="B6" s="56" t="s">
        <v>1985</v>
      </c>
      <c r="C6" s="122">
        <v>43346</v>
      </c>
      <c r="D6" s="369" t="s">
        <v>2076</v>
      </c>
      <c r="E6" s="191"/>
      <c r="F6" s="146">
        <v>2925</v>
      </c>
      <c r="G6" s="192">
        <f>G5-F6</f>
        <v>196546</v>
      </c>
    </row>
    <row r="7" spans="1:7" s="193" customFormat="1" ht="14.25" customHeight="1" x14ac:dyDescent="0.25">
      <c r="A7" s="408" t="s">
        <v>2078</v>
      </c>
      <c r="B7" s="56" t="s">
        <v>1985</v>
      </c>
      <c r="C7" s="122">
        <v>43371</v>
      </c>
      <c r="D7" s="369" t="s">
        <v>2067</v>
      </c>
      <c r="E7" s="191"/>
      <c r="F7" s="146">
        <v>15795</v>
      </c>
      <c r="G7" s="192">
        <f>G6-F7</f>
        <v>180751</v>
      </c>
    </row>
    <row r="8" spans="1:7" s="193" customFormat="1" ht="14.25" customHeight="1" x14ac:dyDescent="0.25">
      <c r="A8" s="57"/>
      <c r="B8" s="56"/>
      <c r="C8" s="122"/>
      <c r="D8" s="144"/>
      <c r="E8" s="191"/>
      <c r="F8" s="146"/>
      <c r="G8" s="192"/>
    </row>
    <row r="9" spans="1:7" s="193" customFormat="1" ht="15" x14ac:dyDescent="0.25">
      <c r="A9" s="57"/>
      <c r="B9" s="57"/>
      <c r="C9" s="122"/>
      <c r="D9" s="148"/>
      <c r="E9" s="195"/>
      <c r="F9" s="146"/>
      <c r="G9" s="192"/>
    </row>
    <row r="10" spans="1:7" x14ac:dyDescent="0.2">
      <c r="C10" s="110"/>
      <c r="D10" s="108" t="s">
        <v>2070</v>
      </c>
      <c r="E10" s="67">
        <f>SUM(E5:E9)</f>
        <v>199471</v>
      </c>
      <c r="F10" s="68">
        <f>SUM(F6:F9)</f>
        <v>18720</v>
      </c>
      <c r="G10" s="69">
        <f>E10-F10</f>
        <v>180751</v>
      </c>
    </row>
    <row r="12" spans="1:7" x14ac:dyDescent="0.2">
      <c r="G12" s="70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workbookViewId="0">
      <selection activeCell="A27" sqref="A27"/>
    </sheetView>
  </sheetViews>
  <sheetFormatPr baseColWidth="10" defaultColWidth="16" defaultRowHeight="15" x14ac:dyDescent="0.25"/>
  <cols>
    <col min="1" max="1" width="11.28515625" style="75" customWidth="1"/>
    <col min="2" max="2" width="3.28515625" style="75" bestFit="1" customWidth="1"/>
    <col min="3" max="3" width="22.42578125" style="75" customWidth="1"/>
    <col min="4" max="4" width="11.140625" style="75" customWidth="1"/>
    <col min="5" max="5" width="12.28515625" style="75" customWidth="1"/>
    <col min="6" max="6" width="12.5703125" style="75" customWidth="1"/>
    <col min="7" max="7" width="3.28515625" style="75" bestFit="1" customWidth="1"/>
    <col min="8" max="8" width="26.85546875" style="75" customWidth="1"/>
    <col min="9" max="9" width="11.5703125" style="75" customWidth="1"/>
    <col min="10" max="10" width="10.5703125" style="75" customWidth="1"/>
    <col min="11" max="257" width="16" style="75"/>
    <col min="258" max="258" width="6" style="75" customWidth="1"/>
    <col min="259" max="259" width="26.7109375" style="75" customWidth="1"/>
    <col min="260" max="260" width="11.7109375" style="75" bestFit="1" customWidth="1"/>
    <col min="261" max="261" width="11.5703125" style="75" bestFit="1" customWidth="1"/>
    <col min="262" max="262" width="12.7109375" style="75" bestFit="1" customWidth="1"/>
    <col min="263" max="263" width="5.7109375" style="75" customWidth="1"/>
    <col min="264" max="264" width="28.140625" style="75" customWidth="1"/>
    <col min="265" max="513" width="16" style="75"/>
    <col min="514" max="514" width="6" style="75" customWidth="1"/>
    <col min="515" max="515" width="26.7109375" style="75" customWidth="1"/>
    <col min="516" max="516" width="11.7109375" style="75" bestFit="1" customWidth="1"/>
    <col min="517" max="517" width="11.5703125" style="75" bestFit="1" customWidth="1"/>
    <col min="518" max="518" width="12.7109375" style="75" bestFit="1" customWidth="1"/>
    <col min="519" max="519" width="5.7109375" style="75" customWidth="1"/>
    <col min="520" max="520" width="28.140625" style="75" customWidth="1"/>
    <col min="521" max="769" width="16" style="75"/>
    <col min="770" max="770" width="6" style="75" customWidth="1"/>
    <col min="771" max="771" width="26.7109375" style="75" customWidth="1"/>
    <col min="772" max="772" width="11.7109375" style="75" bestFit="1" customWidth="1"/>
    <col min="773" max="773" width="11.5703125" style="75" bestFit="1" customWidth="1"/>
    <col min="774" max="774" width="12.7109375" style="75" bestFit="1" customWidth="1"/>
    <col min="775" max="775" width="5.7109375" style="75" customWidth="1"/>
    <col min="776" max="776" width="28.140625" style="75" customWidth="1"/>
    <col min="777" max="1025" width="16" style="75"/>
    <col min="1026" max="1026" width="6" style="75" customWidth="1"/>
    <col min="1027" max="1027" width="26.7109375" style="75" customWidth="1"/>
    <col min="1028" max="1028" width="11.7109375" style="75" bestFit="1" customWidth="1"/>
    <col min="1029" max="1029" width="11.5703125" style="75" bestFit="1" customWidth="1"/>
    <col min="1030" max="1030" width="12.7109375" style="75" bestFit="1" customWidth="1"/>
    <col min="1031" max="1031" width="5.7109375" style="75" customWidth="1"/>
    <col min="1032" max="1032" width="28.140625" style="75" customWidth="1"/>
    <col min="1033" max="1281" width="16" style="75"/>
    <col min="1282" max="1282" width="6" style="75" customWidth="1"/>
    <col min="1283" max="1283" width="26.7109375" style="75" customWidth="1"/>
    <col min="1284" max="1284" width="11.7109375" style="75" bestFit="1" customWidth="1"/>
    <col min="1285" max="1285" width="11.5703125" style="75" bestFit="1" customWidth="1"/>
    <col min="1286" max="1286" width="12.7109375" style="75" bestFit="1" customWidth="1"/>
    <col min="1287" max="1287" width="5.7109375" style="75" customWidth="1"/>
    <col min="1288" max="1288" width="28.140625" style="75" customWidth="1"/>
    <col min="1289" max="1537" width="16" style="75"/>
    <col min="1538" max="1538" width="6" style="75" customWidth="1"/>
    <col min="1539" max="1539" width="26.7109375" style="75" customWidth="1"/>
    <col min="1540" max="1540" width="11.7109375" style="75" bestFit="1" customWidth="1"/>
    <col min="1541" max="1541" width="11.5703125" style="75" bestFit="1" customWidth="1"/>
    <col min="1542" max="1542" width="12.7109375" style="75" bestFit="1" customWidth="1"/>
    <col min="1543" max="1543" width="5.7109375" style="75" customWidth="1"/>
    <col min="1544" max="1544" width="28.140625" style="75" customWidth="1"/>
    <col min="1545" max="1793" width="16" style="75"/>
    <col min="1794" max="1794" width="6" style="75" customWidth="1"/>
    <col min="1795" max="1795" width="26.7109375" style="75" customWidth="1"/>
    <col min="1796" max="1796" width="11.7109375" style="75" bestFit="1" customWidth="1"/>
    <col min="1797" max="1797" width="11.5703125" style="75" bestFit="1" customWidth="1"/>
    <col min="1798" max="1798" width="12.7109375" style="75" bestFit="1" customWidth="1"/>
    <col min="1799" max="1799" width="5.7109375" style="75" customWidth="1"/>
    <col min="1800" max="1800" width="28.140625" style="75" customWidth="1"/>
    <col min="1801" max="2049" width="16" style="75"/>
    <col min="2050" max="2050" width="6" style="75" customWidth="1"/>
    <col min="2051" max="2051" width="26.7109375" style="75" customWidth="1"/>
    <col min="2052" max="2052" width="11.7109375" style="75" bestFit="1" customWidth="1"/>
    <col min="2053" max="2053" width="11.5703125" style="75" bestFit="1" customWidth="1"/>
    <col min="2054" max="2054" width="12.7109375" style="75" bestFit="1" customWidth="1"/>
    <col min="2055" max="2055" width="5.7109375" style="75" customWidth="1"/>
    <col min="2056" max="2056" width="28.140625" style="75" customWidth="1"/>
    <col min="2057" max="2305" width="16" style="75"/>
    <col min="2306" max="2306" width="6" style="75" customWidth="1"/>
    <col min="2307" max="2307" width="26.7109375" style="75" customWidth="1"/>
    <col min="2308" max="2308" width="11.7109375" style="75" bestFit="1" customWidth="1"/>
    <col min="2309" max="2309" width="11.5703125" style="75" bestFit="1" customWidth="1"/>
    <col min="2310" max="2310" width="12.7109375" style="75" bestFit="1" customWidth="1"/>
    <col min="2311" max="2311" width="5.7109375" style="75" customWidth="1"/>
    <col min="2312" max="2312" width="28.140625" style="75" customWidth="1"/>
    <col min="2313" max="2561" width="16" style="75"/>
    <col min="2562" max="2562" width="6" style="75" customWidth="1"/>
    <col min="2563" max="2563" width="26.7109375" style="75" customWidth="1"/>
    <col min="2564" max="2564" width="11.7109375" style="75" bestFit="1" customWidth="1"/>
    <col min="2565" max="2565" width="11.5703125" style="75" bestFit="1" customWidth="1"/>
    <col min="2566" max="2566" width="12.7109375" style="75" bestFit="1" customWidth="1"/>
    <col min="2567" max="2567" width="5.7109375" style="75" customWidth="1"/>
    <col min="2568" max="2568" width="28.140625" style="75" customWidth="1"/>
    <col min="2569" max="2817" width="16" style="75"/>
    <col min="2818" max="2818" width="6" style="75" customWidth="1"/>
    <col min="2819" max="2819" width="26.7109375" style="75" customWidth="1"/>
    <col min="2820" max="2820" width="11.7109375" style="75" bestFit="1" customWidth="1"/>
    <col min="2821" max="2821" width="11.5703125" style="75" bestFit="1" customWidth="1"/>
    <col min="2822" max="2822" width="12.7109375" style="75" bestFit="1" customWidth="1"/>
    <col min="2823" max="2823" width="5.7109375" style="75" customWidth="1"/>
    <col min="2824" max="2824" width="28.140625" style="75" customWidth="1"/>
    <col min="2825" max="3073" width="16" style="75"/>
    <col min="3074" max="3074" width="6" style="75" customWidth="1"/>
    <col min="3075" max="3075" width="26.7109375" style="75" customWidth="1"/>
    <col min="3076" max="3076" width="11.7109375" style="75" bestFit="1" customWidth="1"/>
    <col min="3077" max="3077" width="11.5703125" style="75" bestFit="1" customWidth="1"/>
    <col min="3078" max="3078" width="12.7109375" style="75" bestFit="1" customWidth="1"/>
    <col min="3079" max="3079" width="5.7109375" style="75" customWidth="1"/>
    <col min="3080" max="3080" width="28.140625" style="75" customWidth="1"/>
    <col min="3081" max="3329" width="16" style="75"/>
    <col min="3330" max="3330" width="6" style="75" customWidth="1"/>
    <col min="3331" max="3331" width="26.7109375" style="75" customWidth="1"/>
    <col min="3332" max="3332" width="11.7109375" style="75" bestFit="1" customWidth="1"/>
    <col min="3333" max="3333" width="11.5703125" style="75" bestFit="1" customWidth="1"/>
    <col min="3334" max="3334" width="12.7109375" style="75" bestFit="1" customWidth="1"/>
    <col min="3335" max="3335" width="5.7109375" style="75" customWidth="1"/>
    <col min="3336" max="3336" width="28.140625" style="75" customWidth="1"/>
    <col min="3337" max="3585" width="16" style="75"/>
    <col min="3586" max="3586" width="6" style="75" customWidth="1"/>
    <col min="3587" max="3587" width="26.7109375" style="75" customWidth="1"/>
    <col min="3588" max="3588" width="11.7109375" style="75" bestFit="1" customWidth="1"/>
    <col min="3589" max="3589" width="11.5703125" style="75" bestFit="1" customWidth="1"/>
    <col min="3590" max="3590" width="12.7109375" style="75" bestFit="1" customWidth="1"/>
    <col min="3591" max="3591" width="5.7109375" style="75" customWidth="1"/>
    <col min="3592" max="3592" width="28.140625" style="75" customWidth="1"/>
    <col min="3593" max="3841" width="16" style="75"/>
    <col min="3842" max="3842" width="6" style="75" customWidth="1"/>
    <col min="3843" max="3843" width="26.7109375" style="75" customWidth="1"/>
    <col min="3844" max="3844" width="11.7109375" style="75" bestFit="1" customWidth="1"/>
    <col min="3845" max="3845" width="11.5703125" style="75" bestFit="1" customWidth="1"/>
    <col min="3846" max="3846" width="12.7109375" style="75" bestFit="1" customWidth="1"/>
    <col min="3847" max="3847" width="5.7109375" style="75" customWidth="1"/>
    <col min="3848" max="3848" width="28.140625" style="75" customWidth="1"/>
    <col min="3849" max="4097" width="16" style="75"/>
    <col min="4098" max="4098" width="6" style="75" customWidth="1"/>
    <col min="4099" max="4099" width="26.7109375" style="75" customWidth="1"/>
    <col min="4100" max="4100" width="11.7109375" style="75" bestFit="1" customWidth="1"/>
    <col min="4101" max="4101" width="11.5703125" style="75" bestFit="1" customWidth="1"/>
    <col min="4102" max="4102" width="12.7109375" style="75" bestFit="1" customWidth="1"/>
    <col min="4103" max="4103" width="5.7109375" style="75" customWidth="1"/>
    <col min="4104" max="4104" width="28.140625" style="75" customWidth="1"/>
    <col min="4105" max="4353" width="16" style="75"/>
    <col min="4354" max="4354" width="6" style="75" customWidth="1"/>
    <col min="4355" max="4355" width="26.7109375" style="75" customWidth="1"/>
    <col min="4356" max="4356" width="11.7109375" style="75" bestFit="1" customWidth="1"/>
    <col min="4357" max="4357" width="11.5703125" style="75" bestFit="1" customWidth="1"/>
    <col min="4358" max="4358" width="12.7109375" style="75" bestFit="1" customWidth="1"/>
    <col min="4359" max="4359" width="5.7109375" style="75" customWidth="1"/>
    <col min="4360" max="4360" width="28.140625" style="75" customWidth="1"/>
    <col min="4361" max="4609" width="16" style="75"/>
    <col min="4610" max="4610" width="6" style="75" customWidth="1"/>
    <col min="4611" max="4611" width="26.7109375" style="75" customWidth="1"/>
    <col min="4612" max="4612" width="11.7109375" style="75" bestFit="1" customWidth="1"/>
    <col min="4613" max="4613" width="11.5703125" style="75" bestFit="1" customWidth="1"/>
    <col min="4614" max="4614" width="12.7109375" style="75" bestFit="1" customWidth="1"/>
    <col min="4615" max="4615" width="5.7109375" style="75" customWidth="1"/>
    <col min="4616" max="4616" width="28.140625" style="75" customWidth="1"/>
    <col min="4617" max="4865" width="16" style="75"/>
    <col min="4866" max="4866" width="6" style="75" customWidth="1"/>
    <col min="4867" max="4867" width="26.7109375" style="75" customWidth="1"/>
    <col min="4868" max="4868" width="11.7109375" style="75" bestFit="1" customWidth="1"/>
    <col min="4869" max="4869" width="11.5703125" style="75" bestFit="1" customWidth="1"/>
    <col min="4870" max="4870" width="12.7109375" style="75" bestFit="1" customWidth="1"/>
    <col min="4871" max="4871" width="5.7109375" style="75" customWidth="1"/>
    <col min="4872" max="4872" width="28.140625" style="75" customWidth="1"/>
    <col min="4873" max="5121" width="16" style="75"/>
    <col min="5122" max="5122" width="6" style="75" customWidth="1"/>
    <col min="5123" max="5123" width="26.7109375" style="75" customWidth="1"/>
    <col min="5124" max="5124" width="11.7109375" style="75" bestFit="1" customWidth="1"/>
    <col min="5125" max="5125" width="11.5703125" style="75" bestFit="1" customWidth="1"/>
    <col min="5126" max="5126" width="12.7109375" style="75" bestFit="1" customWidth="1"/>
    <col min="5127" max="5127" width="5.7109375" style="75" customWidth="1"/>
    <col min="5128" max="5128" width="28.140625" style="75" customWidth="1"/>
    <col min="5129" max="5377" width="16" style="75"/>
    <col min="5378" max="5378" width="6" style="75" customWidth="1"/>
    <col min="5379" max="5379" width="26.7109375" style="75" customWidth="1"/>
    <col min="5380" max="5380" width="11.7109375" style="75" bestFit="1" customWidth="1"/>
    <col min="5381" max="5381" width="11.5703125" style="75" bestFit="1" customWidth="1"/>
    <col min="5382" max="5382" width="12.7109375" style="75" bestFit="1" customWidth="1"/>
    <col min="5383" max="5383" width="5.7109375" style="75" customWidth="1"/>
    <col min="5384" max="5384" width="28.140625" style="75" customWidth="1"/>
    <col min="5385" max="5633" width="16" style="75"/>
    <col min="5634" max="5634" width="6" style="75" customWidth="1"/>
    <col min="5635" max="5635" width="26.7109375" style="75" customWidth="1"/>
    <col min="5636" max="5636" width="11.7109375" style="75" bestFit="1" customWidth="1"/>
    <col min="5637" max="5637" width="11.5703125" style="75" bestFit="1" customWidth="1"/>
    <col min="5638" max="5638" width="12.7109375" style="75" bestFit="1" customWidth="1"/>
    <col min="5639" max="5639" width="5.7109375" style="75" customWidth="1"/>
    <col min="5640" max="5640" width="28.140625" style="75" customWidth="1"/>
    <col min="5641" max="5889" width="16" style="75"/>
    <col min="5890" max="5890" width="6" style="75" customWidth="1"/>
    <col min="5891" max="5891" width="26.7109375" style="75" customWidth="1"/>
    <col min="5892" max="5892" width="11.7109375" style="75" bestFit="1" customWidth="1"/>
    <col min="5893" max="5893" width="11.5703125" style="75" bestFit="1" customWidth="1"/>
    <col min="5894" max="5894" width="12.7109375" style="75" bestFit="1" customWidth="1"/>
    <col min="5895" max="5895" width="5.7109375" style="75" customWidth="1"/>
    <col min="5896" max="5896" width="28.140625" style="75" customWidth="1"/>
    <col min="5897" max="6145" width="16" style="75"/>
    <col min="6146" max="6146" width="6" style="75" customWidth="1"/>
    <col min="6147" max="6147" width="26.7109375" style="75" customWidth="1"/>
    <col min="6148" max="6148" width="11.7109375" style="75" bestFit="1" customWidth="1"/>
    <col min="6149" max="6149" width="11.5703125" style="75" bestFit="1" customWidth="1"/>
    <col min="6150" max="6150" width="12.7109375" style="75" bestFit="1" customWidth="1"/>
    <col min="6151" max="6151" width="5.7109375" style="75" customWidth="1"/>
    <col min="6152" max="6152" width="28.140625" style="75" customWidth="1"/>
    <col min="6153" max="6401" width="16" style="75"/>
    <col min="6402" max="6402" width="6" style="75" customWidth="1"/>
    <col min="6403" max="6403" width="26.7109375" style="75" customWidth="1"/>
    <col min="6404" max="6404" width="11.7109375" style="75" bestFit="1" customWidth="1"/>
    <col min="6405" max="6405" width="11.5703125" style="75" bestFit="1" customWidth="1"/>
    <col min="6406" max="6406" width="12.7109375" style="75" bestFit="1" customWidth="1"/>
    <col min="6407" max="6407" width="5.7109375" style="75" customWidth="1"/>
    <col min="6408" max="6408" width="28.140625" style="75" customWidth="1"/>
    <col min="6409" max="6657" width="16" style="75"/>
    <col min="6658" max="6658" width="6" style="75" customWidth="1"/>
    <col min="6659" max="6659" width="26.7109375" style="75" customWidth="1"/>
    <col min="6660" max="6660" width="11.7109375" style="75" bestFit="1" customWidth="1"/>
    <col min="6661" max="6661" width="11.5703125" style="75" bestFit="1" customWidth="1"/>
    <col min="6662" max="6662" width="12.7109375" style="75" bestFit="1" customWidth="1"/>
    <col min="6663" max="6663" width="5.7109375" style="75" customWidth="1"/>
    <col min="6664" max="6664" width="28.140625" style="75" customWidth="1"/>
    <col min="6665" max="6913" width="16" style="75"/>
    <col min="6914" max="6914" width="6" style="75" customWidth="1"/>
    <col min="6915" max="6915" width="26.7109375" style="75" customWidth="1"/>
    <col min="6916" max="6916" width="11.7109375" style="75" bestFit="1" customWidth="1"/>
    <col min="6917" max="6917" width="11.5703125" style="75" bestFit="1" customWidth="1"/>
    <col min="6918" max="6918" width="12.7109375" style="75" bestFit="1" customWidth="1"/>
    <col min="6919" max="6919" width="5.7109375" style="75" customWidth="1"/>
    <col min="6920" max="6920" width="28.140625" style="75" customWidth="1"/>
    <col min="6921" max="7169" width="16" style="75"/>
    <col min="7170" max="7170" width="6" style="75" customWidth="1"/>
    <col min="7171" max="7171" width="26.7109375" style="75" customWidth="1"/>
    <col min="7172" max="7172" width="11.7109375" style="75" bestFit="1" customWidth="1"/>
    <col min="7173" max="7173" width="11.5703125" style="75" bestFit="1" customWidth="1"/>
    <col min="7174" max="7174" width="12.7109375" style="75" bestFit="1" customWidth="1"/>
    <col min="7175" max="7175" width="5.7109375" style="75" customWidth="1"/>
    <col min="7176" max="7176" width="28.140625" style="75" customWidth="1"/>
    <col min="7177" max="7425" width="16" style="75"/>
    <col min="7426" max="7426" width="6" style="75" customWidth="1"/>
    <col min="7427" max="7427" width="26.7109375" style="75" customWidth="1"/>
    <col min="7428" max="7428" width="11.7109375" style="75" bestFit="1" customWidth="1"/>
    <col min="7429" max="7429" width="11.5703125" style="75" bestFit="1" customWidth="1"/>
    <col min="7430" max="7430" width="12.7109375" style="75" bestFit="1" customWidth="1"/>
    <col min="7431" max="7431" width="5.7109375" style="75" customWidth="1"/>
    <col min="7432" max="7432" width="28.140625" style="75" customWidth="1"/>
    <col min="7433" max="7681" width="16" style="75"/>
    <col min="7682" max="7682" width="6" style="75" customWidth="1"/>
    <col min="7683" max="7683" width="26.7109375" style="75" customWidth="1"/>
    <col min="7684" max="7684" width="11.7109375" style="75" bestFit="1" customWidth="1"/>
    <col min="7685" max="7685" width="11.5703125" style="75" bestFit="1" customWidth="1"/>
    <col min="7686" max="7686" width="12.7109375" style="75" bestFit="1" customWidth="1"/>
    <col min="7687" max="7687" width="5.7109375" style="75" customWidth="1"/>
    <col min="7688" max="7688" width="28.140625" style="75" customWidth="1"/>
    <col min="7689" max="7937" width="16" style="75"/>
    <col min="7938" max="7938" width="6" style="75" customWidth="1"/>
    <col min="7939" max="7939" width="26.7109375" style="75" customWidth="1"/>
    <col min="7940" max="7940" width="11.7109375" style="75" bestFit="1" customWidth="1"/>
    <col min="7941" max="7941" width="11.5703125" style="75" bestFit="1" customWidth="1"/>
    <col min="7942" max="7942" width="12.7109375" style="75" bestFit="1" customWidth="1"/>
    <col min="7943" max="7943" width="5.7109375" style="75" customWidth="1"/>
    <col min="7944" max="7944" width="28.140625" style="75" customWidth="1"/>
    <col min="7945" max="8193" width="16" style="75"/>
    <col min="8194" max="8194" width="6" style="75" customWidth="1"/>
    <col min="8195" max="8195" width="26.7109375" style="75" customWidth="1"/>
    <col min="8196" max="8196" width="11.7109375" style="75" bestFit="1" customWidth="1"/>
    <col min="8197" max="8197" width="11.5703125" style="75" bestFit="1" customWidth="1"/>
    <col min="8198" max="8198" width="12.7109375" style="75" bestFit="1" customWidth="1"/>
    <col min="8199" max="8199" width="5.7109375" style="75" customWidth="1"/>
    <col min="8200" max="8200" width="28.140625" style="75" customWidth="1"/>
    <col min="8201" max="8449" width="16" style="75"/>
    <col min="8450" max="8450" width="6" style="75" customWidth="1"/>
    <col min="8451" max="8451" width="26.7109375" style="75" customWidth="1"/>
    <col min="8452" max="8452" width="11.7109375" style="75" bestFit="1" customWidth="1"/>
    <col min="8453" max="8453" width="11.5703125" style="75" bestFit="1" customWidth="1"/>
    <col min="8454" max="8454" width="12.7109375" style="75" bestFit="1" customWidth="1"/>
    <col min="8455" max="8455" width="5.7109375" style="75" customWidth="1"/>
    <col min="8456" max="8456" width="28.140625" style="75" customWidth="1"/>
    <col min="8457" max="8705" width="16" style="75"/>
    <col min="8706" max="8706" width="6" style="75" customWidth="1"/>
    <col min="8707" max="8707" width="26.7109375" style="75" customWidth="1"/>
    <col min="8708" max="8708" width="11.7109375" style="75" bestFit="1" customWidth="1"/>
    <col min="8709" max="8709" width="11.5703125" style="75" bestFit="1" customWidth="1"/>
    <col min="8710" max="8710" width="12.7109375" style="75" bestFit="1" customWidth="1"/>
    <col min="8711" max="8711" width="5.7109375" style="75" customWidth="1"/>
    <col min="8712" max="8712" width="28.140625" style="75" customWidth="1"/>
    <col min="8713" max="8961" width="16" style="75"/>
    <col min="8962" max="8962" width="6" style="75" customWidth="1"/>
    <col min="8963" max="8963" width="26.7109375" style="75" customWidth="1"/>
    <col min="8964" max="8964" width="11.7109375" style="75" bestFit="1" customWidth="1"/>
    <col min="8965" max="8965" width="11.5703125" style="75" bestFit="1" customWidth="1"/>
    <col min="8966" max="8966" width="12.7109375" style="75" bestFit="1" customWidth="1"/>
    <col min="8967" max="8967" width="5.7109375" style="75" customWidth="1"/>
    <col min="8968" max="8968" width="28.140625" style="75" customWidth="1"/>
    <col min="8969" max="9217" width="16" style="75"/>
    <col min="9218" max="9218" width="6" style="75" customWidth="1"/>
    <col min="9219" max="9219" width="26.7109375" style="75" customWidth="1"/>
    <col min="9220" max="9220" width="11.7109375" style="75" bestFit="1" customWidth="1"/>
    <col min="9221" max="9221" width="11.5703125" style="75" bestFit="1" customWidth="1"/>
    <col min="9222" max="9222" width="12.7109375" style="75" bestFit="1" customWidth="1"/>
    <col min="9223" max="9223" width="5.7109375" style="75" customWidth="1"/>
    <col min="9224" max="9224" width="28.140625" style="75" customWidth="1"/>
    <col min="9225" max="9473" width="16" style="75"/>
    <col min="9474" max="9474" width="6" style="75" customWidth="1"/>
    <col min="9475" max="9475" width="26.7109375" style="75" customWidth="1"/>
    <col min="9476" max="9476" width="11.7109375" style="75" bestFit="1" customWidth="1"/>
    <col min="9477" max="9477" width="11.5703125" style="75" bestFit="1" customWidth="1"/>
    <col min="9478" max="9478" width="12.7109375" style="75" bestFit="1" customWidth="1"/>
    <col min="9479" max="9479" width="5.7109375" style="75" customWidth="1"/>
    <col min="9480" max="9480" width="28.140625" style="75" customWidth="1"/>
    <col min="9481" max="9729" width="16" style="75"/>
    <col min="9730" max="9730" width="6" style="75" customWidth="1"/>
    <col min="9731" max="9731" width="26.7109375" style="75" customWidth="1"/>
    <col min="9732" max="9732" width="11.7109375" style="75" bestFit="1" customWidth="1"/>
    <col min="9733" max="9733" width="11.5703125" style="75" bestFit="1" customWidth="1"/>
    <col min="9734" max="9734" width="12.7109375" style="75" bestFit="1" customWidth="1"/>
    <col min="9735" max="9735" width="5.7109375" style="75" customWidth="1"/>
    <col min="9736" max="9736" width="28.140625" style="75" customWidth="1"/>
    <col min="9737" max="9985" width="16" style="75"/>
    <col min="9986" max="9986" width="6" style="75" customWidth="1"/>
    <col min="9987" max="9987" width="26.7109375" style="75" customWidth="1"/>
    <col min="9988" max="9988" width="11.7109375" style="75" bestFit="1" customWidth="1"/>
    <col min="9989" max="9989" width="11.5703125" style="75" bestFit="1" customWidth="1"/>
    <col min="9990" max="9990" width="12.7109375" style="75" bestFit="1" customWidth="1"/>
    <col min="9991" max="9991" width="5.7109375" style="75" customWidth="1"/>
    <col min="9992" max="9992" width="28.140625" style="75" customWidth="1"/>
    <col min="9993" max="10241" width="16" style="75"/>
    <col min="10242" max="10242" width="6" style="75" customWidth="1"/>
    <col min="10243" max="10243" width="26.7109375" style="75" customWidth="1"/>
    <col min="10244" max="10244" width="11.7109375" style="75" bestFit="1" customWidth="1"/>
    <col min="10245" max="10245" width="11.5703125" style="75" bestFit="1" customWidth="1"/>
    <col min="10246" max="10246" width="12.7109375" style="75" bestFit="1" customWidth="1"/>
    <col min="10247" max="10247" width="5.7109375" style="75" customWidth="1"/>
    <col min="10248" max="10248" width="28.140625" style="75" customWidth="1"/>
    <col min="10249" max="10497" width="16" style="75"/>
    <col min="10498" max="10498" width="6" style="75" customWidth="1"/>
    <col min="10499" max="10499" width="26.7109375" style="75" customWidth="1"/>
    <col min="10500" max="10500" width="11.7109375" style="75" bestFit="1" customWidth="1"/>
    <col min="10501" max="10501" width="11.5703125" style="75" bestFit="1" customWidth="1"/>
    <col min="10502" max="10502" width="12.7109375" style="75" bestFit="1" customWidth="1"/>
    <col min="10503" max="10503" width="5.7109375" style="75" customWidth="1"/>
    <col min="10504" max="10504" width="28.140625" style="75" customWidth="1"/>
    <col min="10505" max="10753" width="16" style="75"/>
    <col min="10754" max="10754" width="6" style="75" customWidth="1"/>
    <col min="10755" max="10755" width="26.7109375" style="75" customWidth="1"/>
    <col min="10756" max="10756" width="11.7109375" style="75" bestFit="1" customWidth="1"/>
    <col min="10757" max="10757" width="11.5703125" style="75" bestFit="1" customWidth="1"/>
    <col min="10758" max="10758" width="12.7109375" style="75" bestFit="1" customWidth="1"/>
    <col min="10759" max="10759" width="5.7109375" style="75" customWidth="1"/>
    <col min="10760" max="10760" width="28.140625" style="75" customWidth="1"/>
    <col min="10761" max="11009" width="16" style="75"/>
    <col min="11010" max="11010" width="6" style="75" customWidth="1"/>
    <col min="11011" max="11011" width="26.7109375" style="75" customWidth="1"/>
    <col min="11012" max="11012" width="11.7109375" style="75" bestFit="1" customWidth="1"/>
    <col min="11013" max="11013" width="11.5703125" style="75" bestFit="1" customWidth="1"/>
    <col min="11014" max="11014" width="12.7109375" style="75" bestFit="1" customWidth="1"/>
    <col min="11015" max="11015" width="5.7109375" style="75" customWidth="1"/>
    <col min="11016" max="11016" width="28.140625" style="75" customWidth="1"/>
    <col min="11017" max="11265" width="16" style="75"/>
    <col min="11266" max="11266" width="6" style="75" customWidth="1"/>
    <col min="11267" max="11267" width="26.7109375" style="75" customWidth="1"/>
    <col min="11268" max="11268" width="11.7109375" style="75" bestFit="1" customWidth="1"/>
    <col min="11269" max="11269" width="11.5703125" style="75" bestFit="1" customWidth="1"/>
    <col min="11270" max="11270" width="12.7109375" style="75" bestFit="1" customWidth="1"/>
    <col min="11271" max="11271" width="5.7109375" style="75" customWidth="1"/>
    <col min="11272" max="11272" width="28.140625" style="75" customWidth="1"/>
    <col min="11273" max="11521" width="16" style="75"/>
    <col min="11522" max="11522" width="6" style="75" customWidth="1"/>
    <col min="11523" max="11523" width="26.7109375" style="75" customWidth="1"/>
    <col min="11524" max="11524" width="11.7109375" style="75" bestFit="1" customWidth="1"/>
    <col min="11525" max="11525" width="11.5703125" style="75" bestFit="1" customWidth="1"/>
    <col min="11526" max="11526" width="12.7109375" style="75" bestFit="1" customWidth="1"/>
    <col min="11527" max="11527" width="5.7109375" style="75" customWidth="1"/>
    <col min="11528" max="11528" width="28.140625" style="75" customWidth="1"/>
    <col min="11529" max="11777" width="16" style="75"/>
    <col min="11778" max="11778" width="6" style="75" customWidth="1"/>
    <col min="11779" max="11779" width="26.7109375" style="75" customWidth="1"/>
    <col min="11780" max="11780" width="11.7109375" style="75" bestFit="1" customWidth="1"/>
    <col min="11781" max="11781" width="11.5703125" style="75" bestFit="1" customWidth="1"/>
    <col min="11782" max="11782" width="12.7109375" style="75" bestFit="1" customWidth="1"/>
    <col min="11783" max="11783" width="5.7109375" style="75" customWidth="1"/>
    <col min="11784" max="11784" width="28.140625" style="75" customWidth="1"/>
    <col min="11785" max="12033" width="16" style="75"/>
    <col min="12034" max="12034" width="6" style="75" customWidth="1"/>
    <col min="12035" max="12035" width="26.7109375" style="75" customWidth="1"/>
    <col min="12036" max="12036" width="11.7109375" style="75" bestFit="1" customWidth="1"/>
    <col min="12037" max="12037" width="11.5703125" style="75" bestFit="1" customWidth="1"/>
    <col min="12038" max="12038" width="12.7109375" style="75" bestFit="1" customWidth="1"/>
    <col min="12039" max="12039" width="5.7109375" style="75" customWidth="1"/>
    <col min="12040" max="12040" width="28.140625" style="75" customWidth="1"/>
    <col min="12041" max="12289" width="16" style="75"/>
    <col min="12290" max="12290" width="6" style="75" customWidth="1"/>
    <col min="12291" max="12291" width="26.7109375" style="75" customWidth="1"/>
    <col min="12292" max="12292" width="11.7109375" style="75" bestFit="1" customWidth="1"/>
    <col min="12293" max="12293" width="11.5703125" style="75" bestFit="1" customWidth="1"/>
    <col min="12294" max="12294" width="12.7109375" style="75" bestFit="1" customWidth="1"/>
    <col min="12295" max="12295" width="5.7109375" style="75" customWidth="1"/>
    <col min="12296" max="12296" width="28.140625" style="75" customWidth="1"/>
    <col min="12297" max="12545" width="16" style="75"/>
    <col min="12546" max="12546" width="6" style="75" customWidth="1"/>
    <col min="12547" max="12547" width="26.7109375" style="75" customWidth="1"/>
    <col min="12548" max="12548" width="11.7109375" style="75" bestFit="1" customWidth="1"/>
    <col min="12549" max="12549" width="11.5703125" style="75" bestFit="1" customWidth="1"/>
    <col min="12550" max="12550" width="12.7109375" style="75" bestFit="1" customWidth="1"/>
    <col min="12551" max="12551" width="5.7109375" style="75" customWidth="1"/>
    <col min="12552" max="12552" width="28.140625" style="75" customWidth="1"/>
    <col min="12553" max="12801" width="16" style="75"/>
    <col min="12802" max="12802" width="6" style="75" customWidth="1"/>
    <col min="12803" max="12803" width="26.7109375" style="75" customWidth="1"/>
    <col min="12804" max="12804" width="11.7109375" style="75" bestFit="1" customWidth="1"/>
    <col min="12805" max="12805" width="11.5703125" style="75" bestFit="1" customWidth="1"/>
    <col min="12806" max="12806" width="12.7109375" style="75" bestFit="1" customWidth="1"/>
    <col min="12807" max="12807" width="5.7109375" style="75" customWidth="1"/>
    <col min="12808" max="12808" width="28.140625" style="75" customWidth="1"/>
    <col min="12809" max="13057" width="16" style="75"/>
    <col min="13058" max="13058" width="6" style="75" customWidth="1"/>
    <col min="13059" max="13059" width="26.7109375" style="75" customWidth="1"/>
    <col min="13060" max="13060" width="11.7109375" style="75" bestFit="1" customWidth="1"/>
    <col min="13061" max="13061" width="11.5703125" style="75" bestFit="1" customWidth="1"/>
    <col min="13062" max="13062" width="12.7109375" style="75" bestFit="1" customWidth="1"/>
    <col min="13063" max="13063" width="5.7109375" style="75" customWidth="1"/>
    <col min="13064" max="13064" width="28.140625" style="75" customWidth="1"/>
    <col min="13065" max="13313" width="16" style="75"/>
    <col min="13314" max="13314" width="6" style="75" customWidth="1"/>
    <col min="13315" max="13315" width="26.7109375" style="75" customWidth="1"/>
    <col min="13316" max="13316" width="11.7109375" style="75" bestFit="1" customWidth="1"/>
    <col min="13317" max="13317" width="11.5703125" style="75" bestFit="1" customWidth="1"/>
    <col min="13318" max="13318" width="12.7109375" style="75" bestFit="1" customWidth="1"/>
    <col min="13319" max="13319" width="5.7109375" style="75" customWidth="1"/>
    <col min="13320" max="13320" width="28.140625" style="75" customWidth="1"/>
    <col min="13321" max="13569" width="16" style="75"/>
    <col min="13570" max="13570" width="6" style="75" customWidth="1"/>
    <col min="13571" max="13571" width="26.7109375" style="75" customWidth="1"/>
    <col min="13572" max="13572" width="11.7109375" style="75" bestFit="1" customWidth="1"/>
    <col min="13573" max="13573" width="11.5703125" style="75" bestFit="1" customWidth="1"/>
    <col min="13574" max="13574" width="12.7109375" style="75" bestFit="1" customWidth="1"/>
    <col min="13575" max="13575" width="5.7109375" style="75" customWidth="1"/>
    <col min="13576" max="13576" width="28.140625" style="75" customWidth="1"/>
    <col min="13577" max="13825" width="16" style="75"/>
    <col min="13826" max="13826" width="6" style="75" customWidth="1"/>
    <col min="13827" max="13827" width="26.7109375" style="75" customWidth="1"/>
    <col min="13828" max="13828" width="11.7109375" style="75" bestFit="1" customWidth="1"/>
    <col min="13829" max="13829" width="11.5703125" style="75" bestFit="1" customWidth="1"/>
    <col min="13830" max="13830" width="12.7109375" style="75" bestFit="1" customWidth="1"/>
    <col min="13831" max="13831" width="5.7109375" style="75" customWidth="1"/>
    <col min="13832" max="13832" width="28.140625" style="75" customWidth="1"/>
    <col min="13833" max="14081" width="16" style="75"/>
    <col min="14082" max="14082" width="6" style="75" customWidth="1"/>
    <col min="14083" max="14083" width="26.7109375" style="75" customWidth="1"/>
    <col min="14084" max="14084" width="11.7109375" style="75" bestFit="1" customWidth="1"/>
    <col min="14085" max="14085" width="11.5703125" style="75" bestFit="1" customWidth="1"/>
    <col min="14086" max="14086" width="12.7109375" style="75" bestFit="1" customWidth="1"/>
    <col min="14087" max="14087" width="5.7109375" style="75" customWidth="1"/>
    <col min="14088" max="14088" width="28.140625" style="75" customWidth="1"/>
    <col min="14089" max="14337" width="16" style="75"/>
    <col min="14338" max="14338" width="6" style="75" customWidth="1"/>
    <col min="14339" max="14339" width="26.7109375" style="75" customWidth="1"/>
    <col min="14340" max="14340" width="11.7109375" style="75" bestFit="1" customWidth="1"/>
    <col min="14341" max="14341" width="11.5703125" style="75" bestFit="1" customWidth="1"/>
    <col min="14342" max="14342" width="12.7109375" style="75" bestFit="1" customWidth="1"/>
    <col min="14343" max="14343" width="5.7109375" style="75" customWidth="1"/>
    <col min="14344" max="14344" width="28.140625" style="75" customWidth="1"/>
    <col min="14345" max="14593" width="16" style="75"/>
    <col min="14594" max="14594" width="6" style="75" customWidth="1"/>
    <col min="14595" max="14595" width="26.7109375" style="75" customWidth="1"/>
    <col min="14596" max="14596" width="11.7109375" style="75" bestFit="1" customWidth="1"/>
    <col min="14597" max="14597" width="11.5703125" style="75" bestFit="1" customWidth="1"/>
    <col min="14598" max="14598" width="12.7109375" style="75" bestFit="1" customWidth="1"/>
    <col min="14599" max="14599" width="5.7109375" style="75" customWidth="1"/>
    <col min="14600" max="14600" width="28.140625" style="75" customWidth="1"/>
    <col min="14601" max="14849" width="16" style="75"/>
    <col min="14850" max="14850" width="6" style="75" customWidth="1"/>
    <col min="14851" max="14851" width="26.7109375" style="75" customWidth="1"/>
    <col min="14852" max="14852" width="11.7109375" style="75" bestFit="1" customWidth="1"/>
    <col min="14853" max="14853" width="11.5703125" style="75" bestFit="1" customWidth="1"/>
    <col min="14854" max="14854" width="12.7109375" style="75" bestFit="1" customWidth="1"/>
    <col min="14855" max="14855" width="5.7109375" style="75" customWidth="1"/>
    <col min="14856" max="14856" width="28.140625" style="75" customWidth="1"/>
    <col min="14857" max="15105" width="16" style="75"/>
    <col min="15106" max="15106" width="6" style="75" customWidth="1"/>
    <col min="15107" max="15107" width="26.7109375" style="75" customWidth="1"/>
    <col min="15108" max="15108" width="11.7109375" style="75" bestFit="1" customWidth="1"/>
    <col min="15109" max="15109" width="11.5703125" style="75" bestFit="1" customWidth="1"/>
    <col min="15110" max="15110" width="12.7109375" style="75" bestFit="1" customWidth="1"/>
    <col min="15111" max="15111" width="5.7109375" style="75" customWidth="1"/>
    <col min="15112" max="15112" width="28.140625" style="75" customWidth="1"/>
    <col min="15113" max="15361" width="16" style="75"/>
    <col min="15362" max="15362" width="6" style="75" customWidth="1"/>
    <col min="15363" max="15363" width="26.7109375" style="75" customWidth="1"/>
    <col min="15364" max="15364" width="11.7109375" style="75" bestFit="1" customWidth="1"/>
    <col min="15365" max="15365" width="11.5703125" style="75" bestFit="1" customWidth="1"/>
    <col min="15366" max="15366" width="12.7109375" style="75" bestFit="1" customWidth="1"/>
    <col min="15367" max="15367" width="5.7109375" style="75" customWidth="1"/>
    <col min="15368" max="15368" width="28.140625" style="75" customWidth="1"/>
    <col min="15369" max="15617" width="16" style="75"/>
    <col min="15618" max="15618" width="6" style="75" customWidth="1"/>
    <col min="15619" max="15619" width="26.7109375" style="75" customWidth="1"/>
    <col min="15620" max="15620" width="11.7109375" style="75" bestFit="1" customWidth="1"/>
    <col min="15621" max="15621" width="11.5703125" style="75" bestFit="1" customWidth="1"/>
    <col min="15622" max="15622" width="12.7109375" style="75" bestFit="1" customWidth="1"/>
    <col min="15623" max="15623" width="5.7109375" style="75" customWidth="1"/>
    <col min="15624" max="15624" width="28.140625" style="75" customWidth="1"/>
    <col min="15625" max="15873" width="16" style="75"/>
    <col min="15874" max="15874" width="6" style="75" customWidth="1"/>
    <col min="15875" max="15875" width="26.7109375" style="75" customWidth="1"/>
    <col min="15876" max="15876" width="11.7109375" style="75" bestFit="1" customWidth="1"/>
    <col min="15877" max="15877" width="11.5703125" style="75" bestFit="1" customWidth="1"/>
    <col min="15878" max="15878" width="12.7109375" style="75" bestFit="1" customWidth="1"/>
    <col min="15879" max="15879" width="5.7109375" style="75" customWidth="1"/>
    <col min="15880" max="15880" width="28.140625" style="75" customWidth="1"/>
    <col min="15881" max="16129" width="16" style="75"/>
    <col min="16130" max="16130" width="6" style="75" customWidth="1"/>
    <col min="16131" max="16131" width="26.7109375" style="75" customWidth="1"/>
    <col min="16132" max="16132" width="11.7109375" style="75" bestFit="1" customWidth="1"/>
    <col min="16133" max="16133" width="11.5703125" style="75" bestFit="1" customWidth="1"/>
    <col min="16134" max="16134" width="12.7109375" style="75" bestFit="1" customWidth="1"/>
    <col min="16135" max="16135" width="5.7109375" style="75" customWidth="1"/>
    <col min="16136" max="16136" width="28.140625" style="75" customWidth="1"/>
    <col min="16137" max="16384" width="16" style="75"/>
  </cols>
  <sheetData>
    <row r="1" spans="1:10" x14ac:dyDescent="0.25">
      <c r="A1" s="547"/>
      <c r="B1" s="547"/>
      <c r="C1" s="547"/>
      <c r="D1" s="547"/>
      <c r="E1" s="547"/>
      <c r="F1" s="547"/>
      <c r="G1" s="547"/>
      <c r="H1" s="547"/>
      <c r="I1" s="547"/>
      <c r="J1" s="547"/>
    </row>
    <row r="2" spans="1:10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5.75" x14ac:dyDescent="0.25">
      <c r="A3" s="237" t="s">
        <v>111</v>
      </c>
      <c r="B3" s="205"/>
      <c r="C3" s="205"/>
      <c r="D3" s="205"/>
      <c r="E3" s="205"/>
      <c r="F3" s="205"/>
      <c r="G3" s="205"/>
      <c r="H3" s="205"/>
      <c r="I3" s="205"/>
      <c r="J3" s="205"/>
    </row>
    <row r="4" spans="1:10" ht="15.75" x14ac:dyDescent="0.25">
      <c r="A4" s="225" t="s">
        <v>132</v>
      </c>
      <c r="B4" s="228"/>
      <c r="C4" s="228" t="s">
        <v>136</v>
      </c>
      <c r="D4" s="238"/>
      <c r="E4" s="228"/>
      <c r="F4" s="228"/>
      <c r="G4" s="228"/>
      <c r="H4" s="205"/>
      <c r="I4" s="205"/>
      <c r="J4" s="205"/>
    </row>
    <row r="5" spans="1:10" ht="15.75" x14ac:dyDescent="0.25">
      <c r="A5" s="227"/>
      <c r="B5" s="228"/>
      <c r="C5" s="228"/>
      <c r="D5" s="228"/>
      <c r="E5" s="228"/>
      <c r="F5" s="228"/>
      <c r="G5" s="228"/>
      <c r="H5" s="205"/>
      <c r="I5" s="205"/>
      <c r="J5" s="205"/>
    </row>
    <row r="6" spans="1:10" ht="15.75" x14ac:dyDescent="0.25">
      <c r="A6" s="228"/>
      <c r="B6" s="228"/>
      <c r="C6" s="228"/>
      <c r="D6" s="228"/>
      <c r="E6" s="228"/>
      <c r="F6" s="228"/>
      <c r="G6" s="228"/>
      <c r="H6" s="205"/>
      <c r="I6" s="205"/>
      <c r="J6" s="205"/>
    </row>
    <row r="7" spans="1:10" ht="15.75" x14ac:dyDescent="0.25">
      <c r="A7" s="227"/>
      <c r="B7" s="228"/>
      <c r="C7" s="228"/>
      <c r="D7" s="228"/>
      <c r="E7" s="228"/>
      <c r="F7" s="228"/>
      <c r="G7" s="228"/>
      <c r="H7" s="239"/>
      <c r="I7" s="239"/>
      <c r="J7" s="205"/>
    </row>
    <row r="8" spans="1:10" ht="15.75" x14ac:dyDescent="0.25">
      <c r="A8" s="228"/>
      <c r="B8" s="228"/>
      <c r="C8" s="228"/>
      <c r="D8" s="228"/>
      <c r="E8" s="228"/>
      <c r="F8" s="228"/>
      <c r="G8" s="228"/>
      <c r="H8" s="205"/>
      <c r="I8" s="205"/>
      <c r="J8" s="205"/>
    </row>
    <row r="9" spans="1:10" ht="15.75" x14ac:dyDescent="0.25">
      <c r="A9" s="227"/>
      <c r="B9" s="228"/>
      <c r="C9" s="228"/>
      <c r="D9" s="228"/>
      <c r="E9" s="228"/>
      <c r="F9" s="228"/>
      <c r="G9" s="228"/>
      <c r="H9" s="563" t="s">
        <v>139</v>
      </c>
      <c r="I9" s="564"/>
      <c r="J9" s="565"/>
    </row>
    <row r="10" spans="1:10" ht="15.75" x14ac:dyDescent="0.25">
      <c r="A10" s="227"/>
      <c r="B10" s="228"/>
      <c r="C10" s="228"/>
      <c r="D10" s="228"/>
      <c r="E10" s="228"/>
      <c r="F10" s="228"/>
      <c r="G10" s="228"/>
      <c r="H10" s="240" t="s">
        <v>140</v>
      </c>
      <c r="I10" s="566" t="s">
        <v>70</v>
      </c>
      <c r="J10" s="567"/>
    </row>
    <row r="11" spans="1:10" ht="12.75" customHeight="1" x14ac:dyDescent="0.25">
      <c r="A11" s="228"/>
      <c r="B11" s="228"/>
      <c r="C11" s="228"/>
      <c r="D11" s="228"/>
      <c r="E11" s="228"/>
      <c r="F11" s="228"/>
      <c r="G11" s="205"/>
      <c r="H11" s="240" t="s">
        <v>141</v>
      </c>
      <c r="I11" s="568" t="s">
        <v>149</v>
      </c>
      <c r="J11" s="569"/>
    </row>
    <row r="12" spans="1:10" ht="20.25" x14ac:dyDescent="0.25">
      <c r="A12" s="548" t="s">
        <v>137</v>
      </c>
      <c r="B12" s="548"/>
      <c r="C12" s="548"/>
      <c r="D12" s="548"/>
      <c r="E12" s="548"/>
      <c r="F12" s="548"/>
      <c r="G12" s="548"/>
      <c r="H12" s="241" t="s">
        <v>142</v>
      </c>
      <c r="I12" s="570" t="s">
        <v>148</v>
      </c>
      <c r="J12" s="571"/>
    </row>
    <row r="13" spans="1:10" ht="15.75" customHeight="1" x14ac:dyDescent="0.25">
      <c r="A13" s="555" t="s">
        <v>138</v>
      </c>
      <c r="B13" s="555"/>
      <c r="C13" s="555"/>
      <c r="D13" s="555"/>
      <c r="E13" s="555"/>
      <c r="F13" s="242" t="s">
        <v>1944</v>
      </c>
      <c r="G13" s="228"/>
      <c r="H13" s="205"/>
      <c r="I13" s="205"/>
      <c r="J13" s="205"/>
    </row>
    <row r="14" spans="1:10" x14ac:dyDescent="0.25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 ht="15.75" thickBot="1" x14ac:dyDescent="0.3">
      <c r="A15" s="205"/>
      <c r="B15" s="205"/>
      <c r="C15" s="205"/>
      <c r="D15" s="205"/>
      <c r="E15" s="205"/>
      <c r="F15" s="205"/>
      <c r="G15" s="205"/>
      <c r="H15" s="205"/>
      <c r="I15" s="205"/>
      <c r="J15" s="205"/>
    </row>
    <row r="16" spans="1:10" ht="12.75" customHeight="1" thickBot="1" x14ac:dyDescent="0.3">
      <c r="A16" s="556" t="s">
        <v>143</v>
      </c>
      <c r="B16" s="557"/>
      <c r="C16" s="557"/>
      <c r="D16" s="557"/>
      <c r="E16" s="558"/>
      <c r="F16" s="559" t="s">
        <v>139</v>
      </c>
      <c r="G16" s="557"/>
      <c r="H16" s="557"/>
      <c r="I16" s="557"/>
      <c r="J16" s="560"/>
    </row>
    <row r="17" spans="1:10" ht="15.75" thickTop="1" x14ac:dyDescent="0.25">
      <c r="A17" s="243"/>
      <c r="B17" s="244"/>
      <c r="C17" s="244"/>
      <c r="D17" s="244"/>
      <c r="E17" s="245"/>
      <c r="F17" s="246"/>
      <c r="G17" s="244" t="s">
        <v>4</v>
      </c>
      <c r="H17" s="244" t="s">
        <v>4</v>
      </c>
      <c r="I17" s="244" t="s">
        <v>4</v>
      </c>
      <c r="J17" s="247" t="s">
        <v>4</v>
      </c>
    </row>
    <row r="18" spans="1:10" s="255" customFormat="1" ht="13.5" thickBot="1" x14ac:dyDescent="0.25">
      <c r="A18" s="248" t="s">
        <v>0</v>
      </c>
      <c r="B18" s="249" t="s">
        <v>133</v>
      </c>
      <c r="C18" s="250" t="s">
        <v>144</v>
      </c>
      <c r="D18" s="251" t="s">
        <v>134</v>
      </c>
      <c r="E18" s="252" t="s">
        <v>135</v>
      </c>
      <c r="F18" s="253" t="s">
        <v>0</v>
      </c>
      <c r="G18" s="249" t="s">
        <v>133</v>
      </c>
      <c r="H18" s="250" t="s">
        <v>144</v>
      </c>
      <c r="I18" s="249" t="s">
        <v>134</v>
      </c>
      <c r="J18" s="254" t="s">
        <v>135</v>
      </c>
    </row>
    <row r="19" spans="1:10" ht="12.75" customHeight="1" thickTop="1" x14ac:dyDescent="0.25">
      <c r="B19" s="257"/>
      <c r="C19" s="244"/>
      <c r="D19" s="257"/>
      <c r="E19" s="245"/>
      <c r="F19" s="258"/>
      <c r="G19" s="257"/>
      <c r="H19" s="259"/>
      <c r="I19" s="257"/>
      <c r="J19" s="247"/>
    </row>
    <row r="20" spans="1:10" x14ac:dyDescent="0.25">
      <c r="A20" s="370">
        <v>43344</v>
      </c>
      <c r="B20" s="260"/>
      <c r="C20" s="144" t="s">
        <v>511</v>
      </c>
      <c r="D20" s="261">
        <v>199471</v>
      </c>
      <c r="E20" s="262"/>
      <c r="F20" s="370">
        <v>43344</v>
      </c>
      <c r="G20" s="260"/>
      <c r="H20" s="144" t="s">
        <v>511</v>
      </c>
      <c r="I20" s="263"/>
      <c r="J20" s="264">
        <v>199471</v>
      </c>
    </row>
    <row r="21" spans="1:10" ht="12" customHeight="1" x14ac:dyDescent="0.25">
      <c r="A21" s="281">
        <v>43373</v>
      </c>
      <c r="B21" s="260"/>
      <c r="C21" s="144" t="s">
        <v>512</v>
      </c>
      <c r="D21" s="265"/>
      <c r="E21" s="266">
        <v>18720</v>
      </c>
      <c r="F21" s="281">
        <v>43373</v>
      </c>
      <c r="G21" s="260"/>
      <c r="H21" s="144" t="s">
        <v>512</v>
      </c>
      <c r="I21" s="265">
        <v>18720</v>
      </c>
      <c r="J21" s="267"/>
    </row>
    <row r="22" spans="1:10" ht="16.5" customHeight="1" x14ac:dyDescent="0.25">
      <c r="A22" s="281"/>
      <c r="B22" s="260"/>
      <c r="C22" s="259"/>
      <c r="D22" s="265"/>
      <c r="E22" s="266"/>
      <c r="F22" s="281"/>
      <c r="G22" s="260"/>
      <c r="H22" s="259"/>
      <c r="I22" s="265"/>
      <c r="J22" s="268"/>
    </row>
    <row r="23" spans="1:10" x14ac:dyDescent="0.25">
      <c r="A23" s="281"/>
      <c r="B23" s="260"/>
      <c r="C23" s="259"/>
      <c r="D23" s="265"/>
      <c r="E23" s="266"/>
      <c r="F23" s="281"/>
      <c r="G23" s="260"/>
      <c r="H23" s="259"/>
      <c r="I23" s="265"/>
      <c r="J23" s="269"/>
    </row>
    <row r="24" spans="1:10" ht="16.5" customHeight="1" thickBot="1" x14ac:dyDescent="0.3">
      <c r="A24" s="281"/>
      <c r="B24" s="260"/>
      <c r="C24" s="259"/>
      <c r="D24" s="265"/>
      <c r="E24" s="266"/>
      <c r="F24" s="281"/>
      <c r="G24" s="260"/>
      <c r="H24" s="259"/>
      <c r="I24" s="265"/>
      <c r="J24" s="267"/>
    </row>
    <row r="25" spans="1:10" ht="15.75" thickBot="1" x14ac:dyDescent="0.3">
      <c r="A25" s="280">
        <v>43373</v>
      </c>
      <c r="B25" s="257"/>
      <c r="C25" s="259"/>
      <c r="D25" s="270">
        <f>SUM(D20:D24)-SUM(E20:E24)</f>
        <v>180751</v>
      </c>
      <c r="E25" s="271"/>
      <c r="F25" s="280">
        <v>43373</v>
      </c>
      <c r="G25" s="257"/>
      <c r="H25" s="259"/>
      <c r="I25" s="272"/>
      <c r="J25" s="270">
        <f>SUM(J20:J24)-SUM(I21:I24)</f>
        <v>180751</v>
      </c>
    </row>
    <row r="26" spans="1:10" ht="15.75" thickBot="1" x14ac:dyDescent="0.3">
      <c r="A26" s="273"/>
      <c r="B26" s="274"/>
      <c r="C26" s="275"/>
      <c r="D26" s="274"/>
      <c r="E26" s="276"/>
      <c r="F26" s="277"/>
      <c r="G26" s="274"/>
      <c r="H26" s="275"/>
      <c r="I26" s="274"/>
      <c r="J26" s="278"/>
    </row>
    <row r="27" spans="1:10" x14ac:dyDescent="0.25">
      <c r="A27" s="205"/>
      <c r="B27" s="205"/>
      <c r="C27" s="205"/>
      <c r="D27" s="205"/>
      <c r="E27" s="561">
        <f>J25-D25</f>
        <v>0</v>
      </c>
      <c r="F27" s="562"/>
      <c r="G27" s="205"/>
      <c r="H27" s="205"/>
      <c r="I27" s="205"/>
      <c r="J27" s="205"/>
    </row>
    <row r="28" spans="1:10" s="224" customFormat="1" ht="15.75" x14ac:dyDescent="0.2">
      <c r="A28" s="227"/>
      <c r="B28" s="228"/>
      <c r="C28" s="228" t="s">
        <v>516</v>
      </c>
      <c r="D28" s="227"/>
      <c r="E28" s="227"/>
      <c r="F28" s="228"/>
      <c r="G28" s="227"/>
      <c r="H28" s="228" t="s">
        <v>145</v>
      </c>
      <c r="I28" s="227"/>
    </row>
    <row r="29" spans="1:10" s="224" customFormat="1" ht="15.75" x14ac:dyDescent="0.2">
      <c r="A29" s="227"/>
      <c r="B29" s="228"/>
      <c r="C29" s="228"/>
      <c r="D29" s="227"/>
      <c r="E29" s="227"/>
      <c r="F29" s="228"/>
      <c r="G29" s="227"/>
      <c r="H29" s="228"/>
      <c r="I29" s="227"/>
      <c r="J29" s="227"/>
    </row>
    <row r="30" spans="1:10" s="229" customFormat="1" ht="12.75" x14ac:dyDescent="0.2">
      <c r="A30" s="233"/>
      <c r="B30" s="233"/>
      <c r="C30" s="235" t="s">
        <v>146</v>
      </c>
      <c r="D30" s="230"/>
      <c r="E30" s="230"/>
      <c r="F30" s="230"/>
      <c r="G30" s="230"/>
      <c r="H30" s="235" t="s">
        <v>123</v>
      </c>
      <c r="I30" s="233"/>
      <c r="J30" s="233"/>
    </row>
    <row r="31" spans="1:10" s="229" customFormat="1" ht="12.75" x14ac:dyDescent="0.2">
      <c r="A31" s="233"/>
      <c r="B31" s="233"/>
      <c r="C31" s="234"/>
      <c r="D31" s="230"/>
      <c r="E31" s="230"/>
      <c r="F31" s="230"/>
      <c r="G31" s="230"/>
      <c r="H31" s="234"/>
      <c r="I31" s="233"/>
      <c r="J31" s="233"/>
    </row>
    <row r="32" spans="1:10" s="229" customFormat="1" ht="12.75" x14ac:dyDescent="0.2">
      <c r="A32" s="233"/>
      <c r="B32" s="233"/>
      <c r="C32" s="233"/>
      <c r="D32" s="233"/>
      <c r="E32" s="233"/>
      <c r="F32" s="233"/>
      <c r="G32" s="233"/>
      <c r="H32" s="233"/>
      <c r="I32" s="233"/>
      <c r="J32" s="233"/>
    </row>
    <row r="33" spans="1:10" s="231" customFormat="1" ht="12.75" x14ac:dyDescent="0.2">
      <c r="A33" s="235"/>
      <c r="B33" s="235"/>
      <c r="C33" s="235"/>
      <c r="D33" s="235"/>
      <c r="E33" s="235"/>
      <c r="F33" s="235"/>
      <c r="G33" s="235"/>
      <c r="H33" s="235"/>
      <c r="I33" s="230"/>
      <c r="J33" s="230"/>
    </row>
    <row r="34" spans="1:10" x14ac:dyDescent="0.25">
      <c r="A34" s="233"/>
      <c r="B34" s="233"/>
      <c r="C34" s="234"/>
      <c r="D34" s="230"/>
      <c r="E34" s="279"/>
      <c r="F34" s="230"/>
      <c r="G34" s="230"/>
      <c r="H34" s="234"/>
      <c r="I34" s="233"/>
      <c r="J34" s="233"/>
    </row>
    <row r="35" spans="1:10" x14ac:dyDescent="0.25">
      <c r="A35" s="233"/>
      <c r="B35" s="233"/>
      <c r="C35" s="233"/>
      <c r="D35" s="233"/>
      <c r="E35" s="233"/>
      <c r="F35" s="233"/>
      <c r="G35" s="233"/>
      <c r="H35" s="233"/>
      <c r="I35" s="233"/>
      <c r="J35" s="233"/>
    </row>
  </sheetData>
  <mergeCells count="10">
    <mergeCell ref="A13:E13"/>
    <mergeCell ref="A16:E16"/>
    <mergeCell ref="F16:J16"/>
    <mergeCell ref="E27:F27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86"/>
  <sheetViews>
    <sheetView tabSelected="1" topLeftCell="A1357" zoomScale="110" zoomScaleNormal="110" workbookViewId="0">
      <selection activeCell="L1373" sqref="L1373:M1373"/>
    </sheetView>
  </sheetViews>
  <sheetFormatPr baseColWidth="10" defaultRowHeight="15" x14ac:dyDescent="0.25"/>
  <cols>
    <col min="1" max="1" width="14.7109375" style="136" customWidth="1"/>
    <col min="2" max="2" width="57.28515625" style="136" customWidth="1"/>
    <col min="3" max="3" width="21.5703125" style="136" customWidth="1"/>
    <col min="4" max="4" width="20.5703125" style="136" customWidth="1"/>
    <col min="5" max="5" width="19.85546875" style="136" customWidth="1"/>
    <col min="6" max="6" width="15.5703125" style="136" customWidth="1"/>
    <col min="7" max="7" width="18.85546875" style="136" customWidth="1"/>
    <col min="8" max="8" width="15.42578125" style="136" customWidth="1"/>
    <col min="9" max="9" width="17.28515625" style="136" customWidth="1"/>
    <col min="10" max="10" width="19.28515625" style="136" customWidth="1"/>
    <col min="11" max="16384" width="11.42578125" style="136"/>
  </cols>
  <sheetData>
    <row r="1" spans="1:10" x14ac:dyDescent="0.25">
      <c r="A1" s="121"/>
      <c r="B1" s="121"/>
      <c r="C1" s="121"/>
      <c r="D1" s="121"/>
      <c r="E1" s="48"/>
      <c r="F1" s="48"/>
      <c r="G1" s="48"/>
      <c r="H1" s="121"/>
      <c r="I1" s="121"/>
    </row>
    <row r="2" spans="1:10" ht="26.25" x14ac:dyDescent="0.4">
      <c r="A2" s="121"/>
      <c r="B2" s="121"/>
      <c r="C2" s="378" t="s">
        <v>525</v>
      </c>
      <c r="D2" s="121"/>
      <c r="E2" s="48"/>
      <c r="F2" s="48"/>
      <c r="G2" s="48"/>
      <c r="H2" s="121"/>
      <c r="I2" s="121"/>
    </row>
    <row r="3" spans="1:10" ht="15.75" thickBot="1" x14ac:dyDescent="0.3">
      <c r="A3" s="121"/>
      <c r="B3" s="121"/>
      <c r="C3" s="121"/>
      <c r="D3" s="121"/>
      <c r="E3" s="48"/>
      <c r="F3" s="48"/>
      <c r="G3" s="48"/>
      <c r="H3" s="121"/>
      <c r="I3" s="121"/>
    </row>
    <row r="4" spans="1:10" x14ac:dyDescent="0.25">
      <c r="A4" s="114" t="s">
        <v>0</v>
      </c>
      <c r="B4" s="71" t="s">
        <v>49</v>
      </c>
      <c r="C4" s="71" t="s">
        <v>50</v>
      </c>
      <c r="D4" s="71" t="s">
        <v>51</v>
      </c>
      <c r="E4" s="115" t="s">
        <v>72</v>
      </c>
      <c r="F4" s="149" t="s">
        <v>73</v>
      </c>
      <c r="G4" s="149" t="s">
        <v>74</v>
      </c>
      <c r="H4" s="114" t="s">
        <v>1</v>
      </c>
      <c r="I4" s="309" t="s">
        <v>2</v>
      </c>
    </row>
    <row r="5" spans="1:10" ht="15.75" hidden="1" x14ac:dyDescent="0.25">
      <c r="A5" s="310">
        <v>43102</v>
      </c>
      <c r="B5" s="142" t="s">
        <v>155</v>
      </c>
      <c r="C5" s="120" t="s">
        <v>110</v>
      </c>
      <c r="D5" s="123" t="s">
        <v>102</v>
      </c>
      <c r="E5" s="141">
        <v>-5000</v>
      </c>
      <c r="F5" s="187">
        <f>E5/G5</f>
        <v>-9.0938852715434138</v>
      </c>
      <c r="G5" s="188">
        <v>549.82000000000005</v>
      </c>
      <c r="H5" s="106" t="s">
        <v>31</v>
      </c>
      <c r="I5" s="143" t="s">
        <v>99</v>
      </c>
      <c r="J5" s="140" t="s">
        <v>526</v>
      </c>
    </row>
    <row r="6" spans="1:10" ht="15.75" hidden="1" x14ac:dyDescent="0.25">
      <c r="A6" s="310">
        <v>43102</v>
      </c>
      <c r="B6" s="142" t="s">
        <v>155</v>
      </c>
      <c r="C6" s="120" t="s">
        <v>110</v>
      </c>
      <c r="D6" s="123" t="s">
        <v>102</v>
      </c>
      <c r="E6" s="141">
        <v>-5000</v>
      </c>
      <c r="F6" s="187">
        <f t="shared" ref="F6:F18" si="0">E6/G6</f>
        <v>-9.0938852715434138</v>
      </c>
      <c r="G6" s="188">
        <v>549.82000000000005</v>
      </c>
      <c r="H6" s="106" t="s">
        <v>156</v>
      </c>
      <c r="I6" s="143" t="s">
        <v>99</v>
      </c>
      <c r="J6" s="140" t="s">
        <v>526</v>
      </c>
    </row>
    <row r="7" spans="1:10" ht="15.75" hidden="1" x14ac:dyDescent="0.25">
      <c r="A7" s="310">
        <v>43102</v>
      </c>
      <c r="B7" s="142" t="s">
        <v>155</v>
      </c>
      <c r="C7" s="120" t="s">
        <v>110</v>
      </c>
      <c r="D7" s="123" t="s">
        <v>102</v>
      </c>
      <c r="E7" s="141">
        <v>-5000</v>
      </c>
      <c r="F7" s="187">
        <f t="shared" si="0"/>
        <v>-9.0938852715434138</v>
      </c>
      <c r="G7" s="188">
        <v>549.82000000000005</v>
      </c>
      <c r="H7" s="106" t="s">
        <v>157</v>
      </c>
      <c r="I7" s="143" t="s">
        <v>99</v>
      </c>
      <c r="J7" s="140" t="s">
        <v>526</v>
      </c>
    </row>
    <row r="8" spans="1:10" ht="15.75" hidden="1" x14ac:dyDescent="0.25">
      <c r="A8" s="310">
        <v>43102</v>
      </c>
      <c r="B8" s="142" t="s">
        <v>155</v>
      </c>
      <c r="C8" s="120" t="s">
        <v>110</v>
      </c>
      <c r="D8" s="124" t="s">
        <v>34</v>
      </c>
      <c r="E8" s="141">
        <v>-5000</v>
      </c>
      <c r="F8" s="187">
        <f t="shared" si="0"/>
        <v>-9.0938852715434138</v>
      </c>
      <c r="G8" s="188">
        <v>549.82000000000005</v>
      </c>
      <c r="H8" s="106" t="s">
        <v>39</v>
      </c>
      <c r="I8" s="143" t="s">
        <v>99</v>
      </c>
      <c r="J8" s="140" t="s">
        <v>526</v>
      </c>
    </row>
    <row r="9" spans="1:10" ht="15.75" hidden="1" x14ac:dyDescent="0.25">
      <c r="A9" s="310">
        <v>43102</v>
      </c>
      <c r="B9" s="142" t="s">
        <v>155</v>
      </c>
      <c r="C9" s="120" t="s">
        <v>110</v>
      </c>
      <c r="D9" s="124" t="s">
        <v>34</v>
      </c>
      <c r="E9" s="141">
        <v>-5000</v>
      </c>
      <c r="F9" s="187">
        <f t="shared" si="0"/>
        <v>-9.0938852715434138</v>
      </c>
      <c r="G9" s="188">
        <v>549.82000000000005</v>
      </c>
      <c r="H9" s="106" t="s">
        <v>41</v>
      </c>
      <c r="I9" s="143" t="s">
        <v>99</v>
      </c>
      <c r="J9" s="140" t="s">
        <v>526</v>
      </c>
    </row>
    <row r="10" spans="1:10" ht="15.75" hidden="1" x14ac:dyDescent="0.25">
      <c r="A10" s="311">
        <v>43102</v>
      </c>
      <c r="B10" s="56" t="s">
        <v>158</v>
      </c>
      <c r="C10" s="120" t="s">
        <v>110</v>
      </c>
      <c r="D10" s="124" t="s">
        <v>3</v>
      </c>
      <c r="E10" s="312">
        <v>20000</v>
      </c>
      <c r="F10" s="189">
        <f t="shared" si="0"/>
        <v>33.39176892895901</v>
      </c>
      <c r="G10" s="189">
        <f>598.95</f>
        <v>598.95000000000005</v>
      </c>
      <c r="H10" s="57" t="s">
        <v>159</v>
      </c>
      <c r="I10" s="143" t="s">
        <v>100</v>
      </c>
      <c r="J10" s="140" t="s">
        <v>527</v>
      </c>
    </row>
    <row r="11" spans="1:10" ht="15.75" hidden="1" x14ac:dyDescent="0.25">
      <c r="A11" s="311">
        <v>43103</v>
      </c>
      <c r="B11" s="144" t="s">
        <v>160</v>
      </c>
      <c r="C11" s="144" t="s">
        <v>161</v>
      </c>
      <c r="D11" s="145" t="s">
        <v>3</v>
      </c>
      <c r="E11" s="146">
        <v>350000</v>
      </c>
      <c r="F11" s="187">
        <f t="shared" si="0"/>
        <v>636.57196900803899</v>
      </c>
      <c r="G11" s="188">
        <v>549.82000000000005</v>
      </c>
      <c r="H11" s="57" t="s">
        <v>70</v>
      </c>
      <c r="I11" s="143" t="s">
        <v>99</v>
      </c>
      <c r="J11" s="379" t="s">
        <v>528</v>
      </c>
    </row>
    <row r="12" spans="1:10" hidden="1" x14ac:dyDescent="0.25">
      <c r="A12" s="311">
        <v>43103</v>
      </c>
      <c r="B12" s="144" t="s">
        <v>162</v>
      </c>
      <c r="C12" s="144" t="s">
        <v>161</v>
      </c>
      <c r="D12" s="145" t="s">
        <v>3</v>
      </c>
      <c r="E12" s="146">
        <v>100000</v>
      </c>
      <c r="F12" s="189">
        <f t="shared" si="0"/>
        <v>166.95884464479505</v>
      </c>
      <c r="G12" s="189">
        <f>598.95</f>
        <v>598.95000000000005</v>
      </c>
      <c r="H12" s="57" t="s">
        <v>70</v>
      </c>
      <c r="I12" s="143" t="s">
        <v>100</v>
      </c>
      <c r="J12" s="379" t="s">
        <v>529</v>
      </c>
    </row>
    <row r="13" spans="1:10" ht="15.75" hidden="1" x14ac:dyDescent="0.25">
      <c r="A13" s="311">
        <v>43103</v>
      </c>
      <c r="B13" s="144" t="s">
        <v>163</v>
      </c>
      <c r="C13" s="144" t="s">
        <v>164</v>
      </c>
      <c r="D13" s="145" t="s">
        <v>3</v>
      </c>
      <c r="E13" s="146">
        <v>34200</v>
      </c>
      <c r="F13" s="187">
        <f t="shared" si="0"/>
        <v>62.202175257356949</v>
      </c>
      <c r="G13" s="188">
        <v>549.82000000000005</v>
      </c>
      <c r="H13" s="57" t="s">
        <v>70</v>
      </c>
      <c r="I13" s="143" t="s">
        <v>99</v>
      </c>
      <c r="J13" s="379" t="s">
        <v>530</v>
      </c>
    </row>
    <row r="14" spans="1:10" ht="15.75" hidden="1" x14ac:dyDescent="0.25">
      <c r="A14" s="292">
        <v>43103</v>
      </c>
      <c r="B14" s="118" t="s">
        <v>165</v>
      </c>
      <c r="C14" s="112" t="s">
        <v>108</v>
      </c>
      <c r="D14" s="124" t="s">
        <v>3</v>
      </c>
      <c r="E14" s="138">
        <v>30000</v>
      </c>
      <c r="F14" s="189">
        <f t="shared" si="0"/>
        <v>50.087653393438515</v>
      </c>
      <c r="G14" s="189">
        <f>598.95</f>
        <v>598.95000000000005</v>
      </c>
      <c r="H14" s="119" t="s">
        <v>23</v>
      </c>
      <c r="I14" s="143" t="s">
        <v>100</v>
      </c>
      <c r="J14" s="140" t="s">
        <v>531</v>
      </c>
    </row>
    <row r="15" spans="1:10" ht="15.75" x14ac:dyDescent="0.25">
      <c r="A15" s="291">
        <v>43108</v>
      </c>
      <c r="B15" s="118" t="s">
        <v>166</v>
      </c>
      <c r="C15" s="120" t="s">
        <v>110</v>
      </c>
      <c r="D15" s="125" t="s">
        <v>167</v>
      </c>
      <c r="E15" s="138">
        <v>93377</v>
      </c>
      <c r="F15" s="190">
        <f t="shared" si="0"/>
        <v>150.19623612674923</v>
      </c>
      <c r="G15" s="190">
        <v>621.70000000000005</v>
      </c>
      <c r="H15" s="119" t="s">
        <v>156</v>
      </c>
      <c r="I15" s="143" t="s">
        <v>90</v>
      </c>
      <c r="J15" s="140" t="s">
        <v>532</v>
      </c>
    </row>
    <row r="16" spans="1:10" ht="15.75" hidden="1" x14ac:dyDescent="0.25">
      <c r="A16" s="291">
        <v>43108</v>
      </c>
      <c r="B16" s="118" t="s">
        <v>168</v>
      </c>
      <c r="C16" s="120" t="s">
        <v>110</v>
      </c>
      <c r="D16" s="125" t="s">
        <v>167</v>
      </c>
      <c r="E16" s="141">
        <v>55674</v>
      </c>
      <c r="F16" s="189">
        <f t="shared" si="0"/>
        <v>92.952667167543197</v>
      </c>
      <c r="G16" s="189">
        <f t="shared" ref="G16:G18" si="1">598.95</f>
        <v>598.95000000000005</v>
      </c>
      <c r="H16" s="119" t="s">
        <v>156</v>
      </c>
      <c r="I16" s="143" t="s">
        <v>100</v>
      </c>
      <c r="J16" s="140" t="s">
        <v>533</v>
      </c>
    </row>
    <row r="17" spans="1:10" ht="15.75" hidden="1" x14ac:dyDescent="0.25">
      <c r="A17" s="291">
        <v>43108</v>
      </c>
      <c r="B17" s="118" t="s">
        <v>169</v>
      </c>
      <c r="C17" s="112" t="s">
        <v>108</v>
      </c>
      <c r="D17" s="123" t="s">
        <v>3</v>
      </c>
      <c r="E17" s="138">
        <v>1000</v>
      </c>
      <c r="F17" s="189">
        <f t="shared" si="0"/>
        <v>1.6695884464479505</v>
      </c>
      <c r="G17" s="189">
        <f t="shared" si="1"/>
        <v>598.95000000000005</v>
      </c>
      <c r="H17" s="119" t="s">
        <v>156</v>
      </c>
      <c r="I17" s="143" t="s">
        <v>100</v>
      </c>
      <c r="J17" s="140" t="s">
        <v>534</v>
      </c>
    </row>
    <row r="18" spans="1:10" ht="15.75" hidden="1" x14ac:dyDescent="0.25">
      <c r="A18" s="291">
        <v>43108</v>
      </c>
      <c r="B18" s="118" t="s">
        <v>170</v>
      </c>
      <c r="C18" s="120" t="s">
        <v>171</v>
      </c>
      <c r="D18" s="123" t="s">
        <v>3</v>
      </c>
      <c r="E18" s="138">
        <v>70000</v>
      </c>
      <c r="F18" s="189">
        <f t="shared" si="0"/>
        <v>116.87119125135654</v>
      </c>
      <c r="G18" s="189">
        <f t="shared" si="1"/>
        <v>598.95000000000005</v>
      </c>
      <c r="H18" s="119" t="s">
        <v>23</v>
      </c>
      <c r="I18" s="143" t="s">
        <v>100</v>
      </c>
      <c r="J18" s="140" t="s">
        <v>535</v>
      </c>
    </row>
    <row r="19" spans="1:10" ht="15.75" hidden="1" x14ac:dyDescent="0.25">
      <c r="A19" s="291">
        <v>43108</v>
      </c>
      <c r="B19" s="118" t="s">
        <v>172</v>
      </c>
      <c r="C19" s="120" t="s">
        <v>171</v>
      </c>
      <c r="D19" s="126" t="s">
        <v>3</v>
      </c>
      <c r="E19" s="141">
        <v>199000</v>
      </c>
      <c r="F19" s="187">
        <f>E19/G19</f>
        <v>361.93663380742782</v>
      </c>
      <c r="G19" s="188">
        <v>549.82000000000005</v>
      </c>
      <c r="H19" s="119" t="s">
        <v>23</v>
      </c>
      <c r="I19" s="143" t="s">
        <v>99</v>
      </c>
      <c r="J19" s="140" t="s">
        <v>536</v>
      </c>
    </row>
    <row r="20" spans="1:10" ht="15.75" hidden="1" x14ac:dyDescent="0.25">
      <c r="A20" s="291">
        <v>43108</v>
      </c>
      <c r="B20" s="118" t="s">
        <v>173</v>
      </c>
      <c r="C20" s="144" t="s">
        <v>161</v>
      </c>
      <c r="D20" s="126" t="s">
        <v>3</v>
      </c>
      <c r="E20" s="141">
        <v>92790</v>
      </c>
      <c r="F20" s="189">
        <f t="shared" ref="F20:F23" si="2">E20/G20</f>
        <v>154.92111194590532</v>
      </c>
      <c r="G20" s="189">
        <f t="shared" ref="G20:G21" si="3">598.95</f>
        <v>598.95000000000005</v>
      </c>
      <c r="H20" s="119" t="s">
        <v>23</v>
      </c>
      <c r="I20" s="143" t="s">
        <v>100</v>
      </c>
      <c r="J20" s="140" t="s">
        <v>537</v>
      </c>
    </row>
    <row r="21" spans="1:10" ht="15.75" hidden="1" x14ac:dyDescent="0.25">
      <c r="A21" s="291">
        <v>43108</v>
      </c>
      <c r="B21" s="118" t="s">
        <v>174</v>
      </c>
      <c r="C21" s="144" t="s">
        <v>161</v>
      </c>
      <c r="D21" s="123" t="s">
        <v>3</v>
      </c>
      <c r="E21" s="138">
        <v>6149</v>
      </c>
      <c r="F21" s="189">
        <f t="shared" si="2"/>
        <v>10.266299357208448</v>
      </c>
      <c r="G21" s="189">
        <f t="shared" si="3"/>
        <v>598.95000000000005</v>
      </c>
      <c r="H21" s="119" t="s">
        <v>23</v>
      </c>
      <c r="I21" s="143" t="s">
        <v>100</v>
      </c>
      <c r="J21" s="140" t="s">
        <v>538</v>
      </c>
    </row>
    <row r="22" spans="1:10" ht="15.75" x14ac:dyDescent="0.25">
      <c r="A22" s="291">
        <v>43108</v>
      </c>
      <c r="B22" s="118" t="s">
        <v>175</v>
      </c>
      <c r="C22" s="120" t="s">
        <v>176</v>
      </c>
      <c r="D22" s="125" t="s">
        <v>34</v>
      </c>
      <c r="E22" s="138">
        <v>20000</v>
      </c>
      <c r="F22" s="190">
        <f t="shared" si="2"/>
        <v>32.169856844137044</v>
      </c>
      <c r="G22" s="190">
        <v>621.70000000000005</v>
      </c>
      <c r="H22" s="119" t="s">
        <v>39</v>
      </c>
      <c r="I22" s="143" t="s">
        <v>90</v>
      </c>
      <c r="J22" s="140" t="s">
        <v>539</v>
      </c>
    </row>
    <row r="23" spans="1:10" ht="15.75" x14ac:dyDescent="0.25">
      <c r="A23" s="291">
        <v>43108</v>
      </c>
      <c r="B23" s="118" t="s">
        <v>175</v>
      </c>
      <c r="C23" s="120" t="s">
        <v>176</v>
      </c>
      <c r="D23" s="126" t="s">
        <v>34</v>
      </c>
      <c r="E23" s="138">
        <v>15000</v>
      </c>
      <c r="F23" s="190">
        <f t="shared" si="2"/>
        <v>24.127392633102779</v>
      </c>
      <c r="G23" s="190">
        <v>621.70000000000005</v>
      </c>
      <c r="H23" s="119" t="s">
        <v>40</v>
      </c>
      <c r="I23" s="143" t="s">
        <v>90</v>
      </c>
      <c r="J23" s="140" t="s">
        <v>540</v>
      </c>
    </row>
    <row r="24" spans="1:10" ht="15.75" hidden="1" x14ac:dyDescent="0.25">
      <c r="A24" s="291">
        <v>43108</v>
      </c>
      <c r="B24" s="118" t="s">
        <v>177</v>
      </c>
      <c r="C24" s="120" t="s">
        <v>110</v>
      </c>
      <c r="D24" s="123" t="s">
        <v>102</v>
      </c>
      <c r="E24" s="138">
        <v>400</v>
      </c>
      <c r="F24" s="187">
        <f>E24/G24</f>
        <v>0.72751082172347303</v>
      </c>
      <c r="G24" s="188">
        <v>549.82000000000005</v>
      </c>
      <c r="H24" s="119" t="s">
        <v>157</v>
      </c>
      <c r="I24" s="143" t="s">
        <v>99</v>
      </c>
      <c r="J24" s="140" t="s">
        <v>541</v>
      </c>
    </row>
    <row r="25" spans="1:10" ht="15.75" hidden="1" x14ac:dyDescent="0.25">
      <c r="A25" s="291">
        <v>43108</v>
      </c>
      <c r="B25" s="118" t="s">
        <v>178</v>
      </c>
      <c r="C25" s="120" t="s">
        <v>110</v>
      </c>
      <c r="D25" s="125" t="s">
        <v>167</v>
      </c>
      <c r="E25" s="138">
        <v>58000</v>
      </c>
      <c r="F25" s="187">
        <f>E25/G25</f>
        <v>105.4890691499036</v>
      </c>
      <c r="G25" s="188">
        <v>549.82000000000005</v>
      </c>
      <c r="H25" s="119" t="s">
        <v>40</v>
      </c>
      <c r="I25" s="143" t="s">
        <v>99</v>
      </c>
      <c r="J25" s="140" t="s">
        <v>542</v>
      </c>
    </row>
    <row r="26" spans="1:10" ht="15.75" hidden="1" x14ac:dyDescent="0.25">
      <c r="A26" s="291">
        <v>43108</v>
      </c>
      <c r="B26" s="118" t="s">
        <v>179</v>
      </c>
      <c r="C26" s="120" t="s">
        <v>110</v>
      </c>
      <c r="D26" s="125" t="s">
        <v>167</v>
      </c>
      <c r="E26" s="138">
        <v>15000</v>
      </c>
      <c r="F26" s="189">
        <f>E26/G26</f>
        <v>25.043826696719258</v>
      </c>
      <c r="G26" s="189">
        <f>598.95</f>
        <v>598.95000000000005</v>
      </c>
      <c r="H26" s="119" t="s">
        <v>40</v>
      </c>
      <c r="I26" s="143" t="s">
        <v>100</v>
      </c>
      <c r="J26" s="140" t="s">
        <v>543</v>
      </c>
    </row>
    <row r="27" spans="1:10" ht="15.75" x14ac:dyDescent="0.25">
      <c r="A27" s="291">
        <v>43108</v>
      </c>
      <c r="B27" s="118" t="s">
        <v>180</v>
      </c>
      <c r="C27" s="120" t="s">
        <v>110</v>
      </c>
      <c r="D27" s="125" t="s">
        <v>167</v>
      </c>
      <c r="E27" s="138">
        <v>6000</v>
      </c>
      <c r="F27" s="190">
        <f>E27/G27</f>
        <v>9.6509570532411129</v>
      </c>
      <c r="G27" s="190">
        <v>621.70000000000005</v>
      </c>
      <c r="H27" s="119" t="s">
        <v>40</v>
      </c>
      <c r="I27" s="143" t="s">
        <v>90</v>
      </c>
      <c r="J27" s="140" t="s">
        <v>544</v>
      </c>
    </row>
    <row r="28" spans="1:10" ht="15.75" hidden="1" x14ac:dyDescent="0.25">
      <c r="A28" s="291">
        <v>43109</v>
      </c>
      <c r="B28" s="118" t="s">
        <v>181</v>
      </c>
      <c r="C28" s="120" t="s">
        <v>182</v>
      </c>
      <c r="D28" s="123" t="s">
        <v>103</v>
      </c>
      <c r="E28" s="138">
        <v>40000</v>
      </c>
      <c r="F28" s="189">
        <f t="shared" ref="F28:F29" si="4">E28/G28</f>
        <v>66.78353785791802</v>
      </c>
      <c r="G28" s="189">
        <f t="shared" ref="G28:G29" si="5">598.95</f>
        <v>598.95000000000005</v>
      </c>
      <c r="H28" s="119" t="s">
        <v>69</v>
      </c>
      <c r="I28" s="143" t="s">
        <v>100</v>
      </c>
      <c r="J28" s="140" t="s">
        <v>545</v>
      </c>
    </row>
    <row r="29" spans="1:10" ht="15.75" hidden="1" x14ac:dyDescent="0.25">
      <c r="A29" s="292">
        <v>43109</v>
      </c>
      <c r="B29" s="118" t="s">
        <v>183</v>
      </c>
      <c r="C29" s="120" t="s">
        <v>164</v>
      </c>
      <c r="D29" s="123" t="s">
        <v>3</v>
      </c>
      <c r="E29" s="138">
        <v>29500</v>
      </c>
      <c r="F29" s="189">
        <f t="shared" si="4"/>
        <v>49.252859170214535</v>
      </c>
      <c r="G29" s="189">
        <f t="shared" si="5"/>
        <v>598.95000000000005</v>
      </c>
      <c r="H29" s="119" t="s">
        <v>157</v>
      </c>
      <c r="I29" s="143" t="s">
        <v>100</v>
      </c>
      <c r="J29" s="140" t="s">
        <v>546</v>
      </c>
    </row>
    <row r="30" spans="1:10" ht="15.75" hidden="1" x14ac:dyDescent="0.25">
      <c r="A30" s="291">
        <v>43109</v>
      </c>
      <c r="B30" s="118" t="s">
        <v>184</v>
      </c>
      <c r="C30" s="120" t="s">
        <v>164</v>
      </c>
      <c r="D30" s="123" t="s">
        <v>3</v>
      </c>
      <c r="E30" s="138">
        <v>4000</v>
      </c>
      <c r="F30" s="187">
        <f>E30/G30</f>
        <v>7.275108217234731</v>
      </c>
      <c r="G30" s="188">
        <v>549.82000000000005</v>
      </c>
      <c r="H30" s="118" t="s">
        <v>157</v>
      </c>
      <c r="I30" s="143" t="s">
        <v>99</v>
      </c>
      <c r="J30" s="140" t="s">
        <v>547</v>
      </c>
    </row>
    <row r="31" spans="1:10" ht="15.75" x14ac:dyDescent="0.25">
      <c r="A31" s="291">
        <v>43109</v>
      </c>
      <c r="B31" s="118" t="s">
        <v>185</v>
      </c>
      <c r="C31" s="120" t="s">
        <v>176</v>
      </c>
      <c r="D31" s="125" t="s">
        <v>3</v>
      </c>
      <c r="E31" s="141">
        <v>1000</v>
      </c>
      <c r="F31" s="190">
        <f t="shared" ref="F31:F66" si="6">E31/G31</f>
        <v>1.6084928422068521</v>
      </c>
      <c r="G31" s="190">
        <v>621.70000000000005</v>
      </c>
      <c r="H31" s="119" t="s">
        <v>40</v>
      </c>
      <c r="I31" s="143" t="s">
        <v>90</v>
      </c>
      <c r="J31" s="140" t="s">
        <v>548</v>
      </c>
    </row>
    <row r="32" spans="1:10" ht="15.75" x14ac:dyDescent="0.25">
      <c r="A32" s="291">
        <v>42744</v>
      </c>
      <c r="B32" s="118" t="s">
        <v>186</v>
      </c>
      <c r="C32" s="120" t="s">
        <v>176</v>
      </c>
      <c r="D32" s="126" t="s">
        <v>3</v>
      </c>
      <c r="E32" s="141">
        <v>6000</v>
      </c>
      <c r="F32" s="190">
        <f t="shared" si="6"/>
        <v>9.6509570532411129</v>
      </c>
      <c r="G32" s="190">
        <v>621.70000000000005</v>
      </c>
      <c r="H32" s="119" t="s">
        <v>39</v>
      </c>
      <c r="I32" s="143" t="s">
        <v>90</v>
      </c>
      <c r="J32" s="140" t="s">
        <v>549</v>
      </c>
    </row>
    <row r="33" spans="1:10" ht="15.75" hidden="1" x14ac:dyDescent="0.25">
      <c r="A33" s="291">
        <v>43109</v>
      </c>
      <c r="B33" s="118" t="s">
        <v>187</v>
      </c>
      <c r="C33" s="120" t="s">
        <v>176</v>
      </c>
      <c r="D33" s="126" t="s">
        <v>3</v>
      </c>
      <c r="E33" s="141">
        <v>1000</v>
      </c>
      <c r="F33" s="187">
        <f t="shared" si="6"/>
        <v>1.8187770543086828</v>
      </c>
      <c r="G33" s="188">
        <v>549.82000000000005</v>
      </c>
      <c r="H33" s="119" t="s">
        <v>39</v>
      </c>
      <c r="I33" s="143" t="s">
        <v>99</v>
      </c>
      <c r="J33" s="140" t="s">
        <v>549</v>
      </c>
    </row>
    <row r="34" spans="1:10" ht="15.75" x14ac:dyDescent="0.25">
      <c r="A34" s="291">
        <v>43109</v>
      </c>
      <c r="B34" s="118" t="s">
        <v>188</v>
      </c>
      <c r="C34" s="120" t="s">
        <v>110</v>
      </c>
      <c r="D34" s="125" t="s">
        <v>167</v>
      </c>
      <c r="E34" s="141">
        <v>20750</v>
      </c>
      <c r="F34" s="187">
        <f t="shared" si="6"/>
        <v>37.739623876905164</v>
      </c>
      <c r="G34" s="188">
        <v>549.82000000000005</v>
      </c>
      <c r="H34" s="119" t="s">
        <v>156</v>
      </c>
      <c r="I34" s="143" t="s">
        <v>90</v>
      </c>
      <c r="J34" s="140" t="s">
        <v>550</v>
      </c>
    </row>
    <row r="35" spans="1:10" ht="15.75" hidden="1" x14ac:dyDescent="0.25">
      <c r="A35" s="291">
        <v>43109</v>
      </c>
      <c r="B35" s="118" t="s">
        <v>189</v>
      </c>
      <c r="C35" s="120" t="s">
        <v>110</v>
      </c>
      <c r="D35" s="125" t="s">
        <v>167</v>
      </c>
      <c r="E35" s="141">
        <v>50000</v>
      </c>
      <c r="F35" s="187">
        <f t="shared" si="6"/>
        <v>90.938852715434138</v>
      </c>
      <c r="G35" s="188">
        <v>549.82000000000005</v>
      </c>
      <c r="H35" s="119" t="s">
        <v>156</v>
      </c>
      <c r="I35" s="143" t="s">
        <v>99</v>
      </c>
      <c r="J35" s="140" t="s">
        <v>551</v>
      </c>
    </row>
    <row r="36" spans="1:10" ht="15.75" x14ac:dyDescent="0.25">
      <c r="A36" s="291">
        <v>43110</v>
      </c>
      <c r="B36" s="147" t="s">
        <v>190</v>
      </c>
      <c r="C36" s="107" t="s">
        <v>191</v>
      </c>
      <c r="D36" s="127" t="s">
        <v>102</v>
      </c>
      <c r="E36" s="146">
        <v>250000</v>
      </c>
      <c r="F36" s="187">
        <f t="shared" si="6"/>
        <v>454.69426357717066</v>
      </c>
      <c r="G36" s="188">
        <v>549.82000000000005</v>
      </c>
      <c r="H36" s="119" t="s">
        <v>70</v>
      </c>
      <c r="I36" s="143" t="s">
        <v>90</v>
      </c>
      <c r="J36" s="379" t="s">
        <v>552</v>
      </c>
    </row>
    <row r="37" spans="1:10" ht="15.75" x14ac:dyDescent="0.25">
      <c r="A37" s="291">
        <v>43110</v>
      </c>
      <c r="B37" s="118" t="s">
        <v>192</v>
      </c>
      <c r="C37" s="112" t="s">
        <v>108</v>
      </c>
      <c r="D37" s="126" t="s">
        <v>3</v>
      </c>
      <c r="E37" s="141">
        <v>3000</v>
      </c>
      <c r="F37" s="187">
        <f t="shared" si="6"/>
        <v>5.4563311629260483</v>
      </c>
      <c r="G37" s="188">
        <v>549.82000000000005</v>
      </c>
      <c r="H37" s="119" t="s">
        <v>39</v>
      </c>
      <c r="I37" s="143" t="s">
        <v>90</v>
      </c>
      <c r="J37" s="140" t="s">
        <v>553</v>
      </c>
    </row>
    <row r="38" spans="1:10" ht="15.75" hidden="1" x14ac:dyDescent="0.25">
      <c r="A38" s="291">
        <v>43110</v>
      </c>
      <c r="B38" s="118" t="s">
        <v>193</v>
      </c>
      <c r="C38" s="144" t="s">
        <v>108</v>
      </c>
      <c r="D38" s="313" t="s">
        <v>3</v>
      </c>
      <c r="E38" s="141">
        <v>76572</v>
      </c>
      <c r="F38" s="187">
        <f t="shared" si="6"/>
        <v>139.26739660252446</v>
      </c>
      <c r="G38" s="188">
        <v>549.82000000000005</v>
      </c>
      <c r="H38" s="119" t="s">
        <v>39</v>
      </c>
      <c r="I38" s="143" t="s">
        <v>99</v>
      </c>
      <c r="J38" s="140" t="s">
        <v>554</v>
      </c>
    </row>
    <row r="39" spans="1:10" ht="15.75" hidden="1" x14ac:dyDescent="0.25">
      <c r="A39" s="291">
        <v>43110</v>
      </c>
      <c r="B39" s="118" t="s">
        <v>194</v>
      </c>
      <c r="C39" s="118" t="s">
        <v>195</v>
      </c>
      <c r="D39" s="125" t="s">
        <v>3</v>
      </c>
      <c r="E39" s="138">
        <v>141591</v>
      </c>
      <c r="F39" s="187">
        <f t="shared" si="6"/>
        <v>257.52246189662071</v>
      </c>
      <c r="G39" s="188">
        <v>549.82000000000005</v>
      </c>
      <c r="H39" s="119" t="s">
        <v>39</v>
      </c>
      <c r="I39" s="143" t="s">
        <v>99</v>
      </c>
      <c r="J39" s="140" t="s">
        <v>554</v>
      </c>
    </row>
    <row r="40" spans="1:10" ht="15.75" hidden="1" x14ac:dyDescent="0.25">
      <c r="A40" s="291">
        <v>43110</v>
      </c>
      <c r="B40" s="118" t="s">
        <v>196</v>
      </c>
      <c r="C40" s="120" t="s">
        <v>110</v>
      </c>
      <c r="D40" s="125" t="s">
        <v>167</v>
      </c>
      <c r="E40" s="141">
        <v>130000</v>
      </c>
      <c r="F40" s="187">
        <f t="shared" si="6"/>
        <v>236.44101706012876</v>
      </c>
      <c r="G40" s="188">
        <v>549.82000000000005</v>
      </c>
      <c r="H40" s="119" t="s">
        <v>156</v>
      </c>
      <c r="I40" s="143" t="s">
        <v>99</v>
      </c>
      <c r="J40" s="140" t="s">
        <v>555</v>
      </c>
    </row>
    <row r="41" spans="1:10" ht="15.75" hidden="1" x14ac:dyDescent="0.25">
      <c r="A41" s="291">
        <v>43110</v>
      </c>
      <c r="B41" s="118" t="s">
        <v>197</v>
      </c>
      <c r="C41" s="120" t="s">
        <v>110</v>
      </c>
      <c r="D41" s="125" t="s">
        <v>167</v>
      </c>
      <c r="E41" s="141">
        <v>75000</v>
      </c>
      <c r="F41" s="187">
        <f t="shared" si="6"/>
        <v>136.40827907315119</v>
      </c>
      <c r="G41" s="188">
        <v>549.82000000000005</v>
      </c>
      <c r="H41" s="119" t="s">
        <v>156</v>
      </c>
      <c r="I41" s="143" t="s">
        <v>99</v>
      </c>
      <c r="J41" s="140" t="s">
        <v>556</v>
      </c>
    </row>
    <row r="42" spans="1:10" ht="15.75" hidden="1" x14ac:dyDescent="0.25">
      <c r="A42" s="291">
        <v>43110</v>
      </c>
      <c r="B42" s="118" t="s">
        <v>198</v>
      </c>
      <c r="C42" s="120" t="s">
        <v>110</v>
      </c>
      <c r="D42" s="125" t="s">
        <v>167</v>
      </c>
      <c r="E42" s="141">
        <v>14000</v>
      </c>
      <c r="F42" s="187">
        <f t="shared" si="6"/>
        <v>25.462878760321559</v>
      </c>
      <c r="G42" s="188">
        <v>549.82000000000005</v>
      </c>
      <c r="H42" s="119" t="s">
        <v>156</v>
      </c>
      <c r="I42" s="143" t="s">
        <v>99</v>
      </c>
      <c r="J42" s="140" t="s">
        <v>557</v>
      </c>
    </row>
    <row r="43" spans="1:10" ht="15.75" hidden="1" x14ac:dyDescent="0.25">
      <c r="A43" s="291">
        <v>43110</v>
      </c>
      <c r="B43" s="118" t="s">
        <v>199</v>
      </c>
      <c r="C43" s="120" t="s">
        <v>110</v>
      </c>
      <c r="D43" s="125" t="s">
        <v>167</v>
      </c>
      <c r="E43" s="141">
        <v>20000</v>
      </c>
      <c r="F43" s="187">
        <f t="shared" si="6"/>
        <v>36.375541086173655</v>
      </c>
      <c r="G43" s="188">
        <v>549.82000000000005</v>
      </c>
      <c r="H43" s="119" t="s">
        <v>156</v>
      </c>
      <c r="I43" s="143" t="s">
        <v>99</v>
      </c>
      <c r="J43" s="140" t="s">
        <v>558</v>
      </c>
    </row>
    <row r="44" spans="1:10" ht="15.75" hidden="1" x14ac:dyDescent="0.25">
      <c r="A44" s="291">
        <v>43110</v>
      </c>
      <c r="B44" s="118" t="s">
        <v>200</v>
      </c>
      <c r="C44" s="120" t="s">
        <v>171</v>
      </c>
      <c r="D44" s="123" t="s">
        <v>34</v>
      </c>
      <c r="E44" s="141">
        <v>1000</v>
      </c>
      <c r="F44" s="187">
        <f t="shared" si="6"/>
        <v>1.8187770543086828</v>
      </c>
      <c r="G44" s="188">
        <v>549.82000000000005</v>
      </c>
      <c r="H44" s="119" t="s">
        <v>41</v>
      </c>
      <c r="I44" s="143" t="s">
        <v>99</v>
      </c>
      <c r="J44" s="140" t="s">
        <v>559</v>
      </c>
    </row>
    <row r="45" spans="1:10" ht="15.75" hidden="1" x14ac:dyDescent="0.25">
      <c r="A45" s="291">
        <v>43110</v>
      </c>
      <c r="B45" s="118" t="s">
        <v>201</v>
      </c>
      <c r="C45" s="120" t="s">
        <v>202</v>
      </c>
      <c r="D45" s="123" t="s">
        <v>34</v>
      </c>
      <c r="E45" s="138">
        <v>5000</v>
      </c>
      <c r="F45" s="187">
        <f t="shared" si="6"/>
        <v>9.0938852715434138</v>
      </c>
      <c r="G45" s="188">
        <v>549.82000000000005</v>
      </c>
      <c r="H45" s="119" t="s">
        <v>41</v>
      </c>
      <c r="I45" s="143" t="s">
        <v>99</v>
      </c>
      <c r="J45" s="140" t="s">
        <v>560</v>
      </c>
    </row>
    <row r="46" spans="1:10" ht="15.75" hidden="1" x14ac:dyDescent="0.25">
      <c r="A46" s="292">
        <v>43110</v>
      </c>
      <c r="B46" s="118" t="s">
        <v>203</v>
      </c>
      <c r="C46" s="120" t="s">
        <v>110</v>
      </c>
      <c r="D46" s="123" t="s">
        <v>3</v>
      </c>
      <c r="E46" s="138">
        <v>400</v>
      </c>
      <c r="F46" s="187">
        <f t="shared" si="6"/>
        <v>0.72751082172347303</v>
      </c>
      <c r="G46" s="188">
        <v>549.82000000000005</v>
      </c>
      <c r="H46" s="119" t="s">
        <v>157</v>
      </c>
      <c r="I46" s="143" t="s">
        <v>99</v>
      </c>
      <c r="J46" s="140" t="s">
        <v>554</v>
      </c>
    </row>
    <row r="47" spans="1:10" ht="15.75" hidden="1" x14ac:dyDescent="0.25">
      <c r="A47" s="292">
        <v>43111</v>
      </c>
      <c r="B47" s="147" t="s">
        <v>204</v>
      </c>
      <c r="C47" s="118" t="s">
        <v>109</v>
      </c>
      <c r="D47" s="125" t="s">
        <v>3</v>
      </c>
      <c r="E47" s="146">
        <v>2500</v>
      </c>
      <c r="F47" s="187">
        <f t="shared" si="6"/>
        <v>4.5469426357717069</v>
      </c>
      <c r="G47" s="188">
        <v>549.82000000000005</v>
      </c>
      <c r="H47" s="119" t="s">
        <v>70</v>
      </c>
      <c r="I47" s="143" t="s">
        <v>99</v>
      </c>
      <c r="J47" s="379" t="s">
        <v>561</v>
      </c>
    </row>
    <row r="48" spans="1:10" ht="15.75" hidden="1" x14ac:dyDescent="0.25">
      <c r="A48" s="292">
        <v>43111</v>
      </c>
      <c r="B48" s="147" t="s">
        <v>204</v>
      </c>
      <c r="C48" s="118" t="s">
        <v>109</v>
      </c>
      <c r="D48" s="125" t="s">
        <v>3</v>
      </c>
      <c r="E48" s="146">
        <v>2925</v>
      </c>
      <c r="F48" s="187">
        <f t="shared" si="6"/>
        <v>5.3199228838528967</v>
      </c>
      <c r="G48" s="188">
        <v>549.82000000000005</v>
      </c>
      <c r="H48" s="119" t="s">
        <v>205</v>
      </c>
      <c r="I48" s="143" t="s">
        <v>99</v>
      </c>
      <c r="J48" s="379" t="s">
        <v>562</v>
      </c>
    </row>
    <row r="49" spans="1:10" ht="15.75" hidden="1" x14ac:dyDescent="0.25">
      <c r="A49" s="292">
        <v>43111</v>
      </c>
      <c r="B49" s="147" t="s">
        <v>204</v>
      </c>
      <c r="C49" s="118" t="s">
        <v>109</v>
      </c>
      <c r="D49" s="125" t="s">
        <v>3</v>
      </c>
      <c r="E49" s="146">
        <v>8775</v>
      </c>
      <c r="F49" s="187">
        <f t="shared" si="6"/>
        <v>15.95976865155869</v>
      </c>
      <c r="G49" s="188">
        <v>549.82000000000005</v>
      </c>
      <c r="H49" s="119" t="s">
        <v>70</v>
      </c>
      <c r="I49" s="143" t="s">
        <v>99</v>
      </c>
      <c r="J49" s="379" t="s">
        <v>563</v>
      </c>
    </row>
    <row r="50" spans="1:10" ht="15.75" hidden="1" x14ac:dyDescent="0.25">
      <c r="A50" s="292">
        <v>43112</v>
      </c>
      <c r="B50" s="147" t="s">
        <v>204</v>
      </c>
      <c r="C50" s="118" t="s">
        <v>109</v>
      </c>
      <c r="D50" s="125" t="s">
        <v>3</v>
      </c>
      <c r="E50" s="146">
        <v>2925</v>
      </c>
      <c r="F50" s="187">
        <f t="shared" si="6"/>
        <v>5.3199228838528967</v>
      </c>
      <c r="G50" s="188">
        <v>549.82000000000005</v>
      </c>
      <c r="H50" s="119" t="s">
        <v>205</v>
      </c>
      <c r="I50" s="143" t="s">
        <v>99</v>
      </c>
      <c r="J50" s="379" t="s">
        <v>562</v>
      </c>
    </row>
    <row r="51" spans="1:10" ht="15.75" hidden="1" x14ac:dyDescent="0.25">
      <c r="A51" s="292">
        <v>43112</v>
      </c>
      <c r="B51" s="147" t="s">
        <v>204</v>
      </c>
      <c r="C51" s="118" t="s">
        <v>109</v>
      </c>
      <c r="D51" s="125" t="s">
        <v>3</v>
      </c>
      <c r="E51" s="146">
        <v>2925</v>
      </c>
      <c r="F51" s="187">
        <f t="shared" si="6"/>
        <v>5.3199228838528967</v>
      </c>
      <c r="G51" s="188">
        <v>549.82000000000005</v>
      </c>
      <c r="H51" s="119" t="s">
        <v>70</v>
      </c>
      <c r="I51" s="143" t="s">
        <v>99</v>
      </c>
      <c r="J51" s="379" t="s">
        <v>564</v>
      </c>
    </row>
    <row r="52" spans="1:10" ht="15.75" hidden="1" x14ac:dyDescent="0.25">
      <c r="A52" s="291">
        <v>43112</v>
      </c>
      <c r="B52" s="118" t="s">
        <v>206</v>
      </c>
      <c r="C52" s="120" t="s">
        <v>202</v>
      </c>
      <c r="D52" s="123" t="s">
        <v>34</v>
      </c>
      <c r="E52" s="138">
        <v>3000</v>
      </c>
      <c r="F52" s="187">
        <f t="shared" si="6"/>
        <v>5.4563311629260483</v>
      </c>
      <c r="G52" s="188">
        <v>549.82000000000005</v>
      </c>
      <c r="H52" s="119" t="s">
        <v>33</v>
      </c>
      <c r="I52" s="143" t="s">
        <v>99</v>
      </c>
      <c r="J52" s="140" t="s">
        <v>565</v>
      </c>
    </row>
    <row r="53" spans="1:10" ht="15.75" hidden="1" x14ac:dyDescent="0.25">
      <c r="A53" s="314">
        <v>43112</v>
      </c>
      <c r="B53" s="106" t="s">
        <v>207</v>
      </c>
      <c r="C53" s="120" t="s">
        <v>110</v>
      </c>
      <c r="D53" s="123" t="s">
        <v>3</v>
      </c>
      <c r="E53" s="138">
        <v>6500</v>
      </c>
      <c r="F53" s="187">
        <f t="shared" si="6"/>
        <v>11.822050853006438</v>
      </c>
      <c r="G53" s="188">
        <v>549.82000000000005</v>
      </c>
      <c r="H53" s="119" t="s">
        <v>39</v>
      </c>
      <c r="I53" s="143" t="s">
        <v>99</v>
      </c>
      <c r="J53" s="140" t="s">
        <v>566</v>
      </c>
    </row>
    <row r="54" spans="1:10" ht="15.75" hidden="1" x14ac:dyDescent="0.25">
      <c r="A54" s="291">
        <v>43112</v>
      </c>
      <c r="B54" s="118" t="s">
        <v>208</v>
      </c>
      <c r="C54" s="120" t="s">
        <v>110</v>
      </c>
      <c r="D54" s="123" t="s">
        <v>3</v>
      </c>
      <c r="E54" s="138">
        <v>20000</v>
      </c>
      <c r="F54" s="187">
        <f t="shared" si="6"/>
        <v>36.375541086173655</v>
      </c>
      <c r="G54" s="188">
        <v>549.82000000000005</v>
      </c>
      <c r="H54" s="119" t="s">
        <v>39</v>
      </c>
      <c r="I54" s="143" t="s">
        <v>99</v>
      </c>
      <c r="J54" s="140" t="s">
        <v>567</v>
      </c>
    </row>
    <row r="55" spans="1:10" ht="15.75" hidden="1" x14ac:dyDescent="0.25">
      <c r="A55" s="291">
        <v>43112</v>
      </c>
      <c r="B55" s="118" t="s">
        <v>201</v>
      </c>
      <c r="C55" s="120" t="s">
        <v>202</v>
      </c>
      <c r="D55" s="123" t="s">
        <v>34</v>
      </c>
      <c r="E55" s="138">
        <v>2000</v>
      </c>
      <c r="F55" s="187">
        <f t="shared" si="6"/>
        <v>3.6375541086173655</v>
      </c>
      <c r="G55" s="188">
        <v>549.82000000000005</v>
      </c>
      <c r="H55" s="119" t="s">
        <v>41</v>
      </c>
      <c r="I55" s="143" t="s">
        <v>99</v>
      </c>
      <c r="J55" s="140" t="s">
        <v>568</v>
      </c>
    </row>
    <row r="56" spans="1:10" ht="15.75" hidden="1" x14ac:dyDescent="0.25">
      <c r="A56" s="291">
        <v>43112</v>
      </c>
      <c r="B56" s="118" t="s">
        <v>209</v>
      </c>
      <c r="C56" s="120" t="s">
        <v>171</v>
      </c>
      <c r="D56" s="123" t="s">
        <v>34</v>
      </c>
      <c r="E56" s="138">
        <v>1000</v>
      </c>
      <c r="F56" s="187">
        <f t="shared" si="6"/>
        <v>1.8187770543086828</v>
      </c>
      <c r="G56" s="188">
        <v>549.82000000000005</v>
      </c>
      <c r="H56" s="119" t="s">
        <v>41</v>
      </c>
      <c r="I56" s="143" t="s">
        <v>99</v>
      </c>
      <c r="J56" s="140" t="s">
        <v>569</v>
      </c>
    </row>
    <row r="57" spans="1:10" ht="15.75" hidden="1" x14ac:dyDescent="0.25">
      <c r="A57" s="291">
        <v>43112</v>
      </c>
      <c r="B57" s="118" t="s">
        <v>210</v>
      </c>
      <c r="C57" s="120" t="s">
        <v>110</v>
      </c>
      <c r="D57" s="125" t="s">
        <v>167</v>
      </c>
      <c r="E57" s="138">
        <v>15000</v>
      </c>
      <c r="F57" s="187">
        <f t="shared" si="6"/>
        <v>27.281655814630241</v>
      </c>
      <c r="G57" s="188">
        <v>549.82000000000005</v>
      </c>
      <c r="H57" s="119" t="s">
        <v>156</v>
      </c>
      <c r="I57" s="143" t="s">
        <v>99</v>
      </c>
      <c r="J57" s="140" t="s">
        <v>570</v>
      </c>
    </row>
    <row r="58" spans="1:10" ht="15.75" hidden="1" x14ac:dyDescent="0.25">
      <c r="A58" s="291">
        <v>43112</v>
      </c>
      <c r="B58" s="118" t="s">
        <v>211</v>
      </c>
      <c r="C58" s="120" t="s">
        <v>110</v>
      </c>
      <c r="D58" s="125" t="s">
        <v>167</v>
      </c>
      <c r="E58" s="138">
        <v>44100</v>
      </c>
      <c r="F58" s="187">
        <f t="shared" si="6"/>
        <v>80.208068095012905</v>
      </c>
      <c r="G58" s="188">
        <v>549.82000000000005</v>
      </c>
      <c r="H58" s="119" t="s">
        <v>156</v>
      </c>
      <c r="I58" s="143" t="s">
        <v>99</v>
      </c>
      <c r="J58" s="140" t="s">
        <v>571</v>
      </c>
    </row>
    <row r="59" spans="1:10" ht="15.75" hidden="1" x14ac:dyDescent="0.25">
      <c r="A59" s="291">
        <v>43112</v>
      </c>
      <c r="B59" s="118" t="s">
        <v>212</v>
      </c>
      <c r="C59" s="120" t="s">
        <v>110</v>
      </c>
      <c r="D59" s="125" t="s">
        <v>167</v>
      </c>
      <c r="E59" s="138">
        <v>10000</v>
      </c>
      <c r="F59" s="187">
        <f t="shared" si="6"/>
        <v>18.187770543086828</v>
      </c>
      <c r="G59" s="188">
        <v>549.82000000000005</v>
      </c>
      <c r="H59" s="119" t="s">
        <v>156</v>
      </c>
      <c r="I59" s="143" t="s">
        <v>99</v>
      </c>
      <c r="J59" s="140" t="s">
        <v>572</v>
      </c>
    </row>
    <row r="60" spans="1:10" ht="15.75" hidden="1" x14ac:dyDescent="0.25">
      <c r="A60" s="291">
        <v>43112</v>
      </c>
      <c r="B60" s="118" t="s">
        <v>213</v>
      </c>
      <c r="C60" s="120" t="s">
        <v>110</v>
      </c>
      <c r="D60" s="125" t="s">
        <v>167</v>
      </c>
      <c r="E60" s="138">
        <v>114600</v>
      </c>
      <c r="F60" s="187">
        <f t="shared" si="6"/>
        <v>208.43185042377505</v>
      </c>
      <c r="G60" s="188">
        <v>549.82000000000005</v>
      </c>
      <c r="H60" s="119" t="s">
        <v>156</v>
      </c>
      <c r="I60" s="143" t="s">
        <v>99</v>
      </c>
      <c r="J60" s="140" t="s">
        <v>573</v>
      </c>
    </row>
    <row r="61" spans="1:10" ht="15.75" hidden="1" x14ac:dyDescent="0.25">
      <c r="A61" s="292">
        <v>43113</v>
      </c>
      <c r="B61" s="118" t="s">
        <v>214</v>
      </c>
      <c r="C61" s="120" t="s">
        <v>110</v>
      </c>
      <c r="D61" s="125" t="s">
        <v>167</v>
      </c>
      <c r="E61" s="138">
        <v>2800</v>
      </c>
      <c r="F61" s="187">
        <f t="shared" si="6"/>
        <v>5.0925757520643113</v>
      </c>
      <c r="G61" s="188">
        <v>549.82000000000005</v>
      </c>
      <c r="H61" s="119" t="s">
        <v>23</v>
      </c>
      <c r="I61" s="143" t="s">
        <v>99</v>
      </c>
      <c r="J61" s="140" t="s">
        <v>574</v>
      </c>
    </row>
    <row r="62" spans="1:10" ht="15.75" hidden="1" x14ac:dyDescent="0.25">
      <c r="A62" s="291">
        <v>43113</v>
      </c>
      <c r="B62" s="118" t="s">
        <v>215</v>
      </c>
      <c r="C62" s="120" t="s">
        <v>110</v>
      </c>
      <c r="D62" s="123" t="s">
        <v>25</v>
      </c>
      <c r="E62" s="138">
        <v>155000</v>
      </c>
      <c r="F62" s="187">
        <f t="shared" si="6"/>
        <v>281.91044341784584</v>
      </c>
      <c r="G62" s="188">
        <v>549.82000000000005</v>
      </c>
      <c r="H62" s="119" t="s">
        <v>23</v>
      </c>
      <c r="I62" s="143" t="s">
        <v>99</v>
      </c>
      <c r="J62" s="140" t="s">
        <v>575</v>
      </c>
    </row>
    <row r="63" spans="1:10" ht="15.75" hidden="1" x14ac:dyDescent="0.25">
      <c r="A63" s="291">
        <v>43115</v>
      </c>
      <c r="B63" s="118" t="s">
        <v>216</v>
      </c>
      <c r="C63" s="120" t="s">
        <v>171</v>
      </c>
      <c r="D63" s="123" t="s">
        <v>3</v>
      </c>
      <c r="E63" s="141">
        <v>12000</v>
      </c>
      <c r="F63" s="187">
        <f t="shared" si="6"/>
        <v>21.825324651704193</v>
      </c>
      <c r="G63" s="188">
        <v>549.82000000000005</v>
      </c>
      <c r="H63" s="119" t="s">
        <v>31</v>
      </c>
      <c r="I63" s="143" t="s">
        <v>99</v>
      </c>
      <c r="J63" s="140" t="s">
        <v>576</v>
      </c>
    </row>
    <row r="64" spans="1:10" ht="15.75" hidden="1" x14ac:dyDescent="0.25">
      <c r="A64" s="292">
        <v>43116</v>
      </c>
      <c r="B64" s="118" t="s">
        <v>217</v>
      </c>
      <c r="C64" s="120" t="s">
        <v>195</v>
      </c>
      <c r="D64" s="123" t="s">
        <v>34</v>
      </c>
      <c r="E64" s="138">
        <v>66000</v>
      </c>
      <c r="F64" s="187">
        <f t="shared" si="6"/>
        <v>120.03928558437306</v>
      </c>
      <c r="G64" s="188">
        <v>549.82000000000005</v>
      </c>
      <c r="H64" s="119" t="s">
        <v>33</v>
      </c>
      <c r="I64" s="143" t="s">
        <v>99</v>
      </c>
      <c r="J64" s="140" t="s">
        <v>577</v>
      </c>
    </row>
    <row r="65" spans="1:10" ht="15.75" hidden="1" x14ac:dyDescent="0.25">
      <c r="A65" s="291">
        <v>43116</v>
      </c>
      <c r="B65" s="118" t="s">
        <v>218</v>
      </c>
      <c r="C65" s="120" t="s">
        <v>108</v>
      </c>
      <c r="D65" s="126" t="s">
        <v>3</v>
      </c>
      <c r="E65" s="138">
        <v>7000</v>
      </c>
      <c r="F65" s="187">
        <f t="shared" si="6"/>
        <v>12.731439380160779</v>
      </c>
      <c r="G65" s="188">
        <v>549.82000000000005</v>
      </c>
      <c r="H65" s="119" t="s">
        <v>39</v>
      </c>
      <c r="I65" s="143" t="s">
        <v>99</v>
      </c>
      <c r="J65" s="140" t="s">
        <v>578</v>
      </c>
    </row>
    <row r="66" spans="1:10" ht="15.75" hidden="1" x14ac:dyDescent="0.25">
      <c r="A66" s="291">
        <v>43117</v>
      </c>
      <c r="B66" s="147" t="s">
        <v>219</v>
      </c>
      <c r="C66" s="120" t="s">
        <v>110</v>
      </c>
      <c r="D66" s="63" t="s">
        <v>3</v>
      </c>
      <c r="E66" s="146">
        <v>694933</v>
      </c>
      <c r="F66" s="187">
        <f t="shared" si="6"/>
        <v>1263.9281946818958</v>
      </c>
      <c r="G66" s="188">
        <v>549.82000000000005</v>
      </c>
      <c r="H66" s="119" t="s">
        <v>70</v>
      </c>
      <c r="I66" s="143" t="s">
        <v>99</v>
      </c>
      <c r="J66" s="306" t="s">
        <v>579</v>
      </c>
    </row>
    <row r="67" spans="1:10" ht="15.75" x14ac:dyDescent="0.25">
      <c r="A67" s="292">
        <v>43117</v>
      </c>
      <c r="B67" s="118" t="s">
        <v>220</v>
      </c>
      <c r="C67" s="120" t="s">
        <v>108</v>
      </c>
      <c r="D67" s="126" t="s">
        <v>3</v>
      </c>
      <c r="E67" s="138">
        <v>2025</v>
      </c>
      <c r="F67" s="190">
        <f>E67/G67</f>
        <v>3.2571980054688754</v>
      </c>
      <c r="G67" s="190">
        <v>621.70000000000005</v>
      </c>
      <c r="H67" s="119" t="s">
        <v>40</v>
      </c>
      <c r="I67" s="143" t="s">
        <v>90</v>
      </c>
      <c r="J67" s="140" t="s">
        <v>580</v>
      </c>
    </row>
    <row r="68" spans="1:10" ht="15.75" hidden="1" x14ac:dyDescent="0.25">
      <c r="A68" s="291">
        <v>43117</v>
      </c>
      <c r="B68" s="118" t="s">
        <v>221</v>
      </c>
      <c r="C68" s="120" t="s">
        <v>110</v>
      </c>
      <c r="D68" s="126" t="s">
        <v>102</v>
      </c>
      <c r="E68" s="138">
        <v>81900</v>
      </c>
      <c r="F68" s="187">
        <f>E68/G68</f>
        <v>148.95784074788111</v>
      </c>
      <c r="G68" s="188">
        <v>549.82000000000005</v>
      </c>
      <c r="H68" s="119" t="s">
        <v>31</v>
      </c>
      <c r="I68" s="143" t="s">
        <v>99</v>
      </c>
      <c r="J68" s="140" t="s">
        <v>581</v>
      </c>
    </row>
    <row r="69" spans="1:10" ht="15.75" hidden="1" x14ac:dyDescent="0.25">
      <c r="A69" s="291">
        <v>43118</v>
      </c>
      <c r="B69" s="118" t="s">
        <v>222</v>
      </c>
      <c r="C69" s="120" t="s">
        <v>108</v>
      </c>
      <c r="D69" s="126" t="s">
        <v>3</v>
      </c>
      <c r="E69" s="138">
        <v>1000</v>
      </c>
      <c r="F69" s="189">
        <f t="shared" ref="F69:F75" si="7">E69/G69</f>
        <v>1.6695884464479505</v>
      </c>
      <c r="G69" s="189">
        <f t="shared" ref="G69:G70" si="8">598.95</f>
        <v>598.95000000000005</v>
      </c>
      <c r="H69" s="119" t="s">
        <v>23</v>
      </c>
      <c r="I69" s="143" t="s">
        <v>100</v>
      </c>
      <c r="J69" s="140" t="s">
        <v>582</v>
      </c>
    </row>
    <row r="70" spans="1:10" ht="15.75" hidden="1" x14ac:dyDescent="0.25">
      <c r="A70" s="291">
        <v>43118</v>
      </c>
      <c r="B70" s="118" t="s">
        <v>223</v>
      </c>
      <c r="C70" s="120" t="s">
        <v>108</v>
      </c>
      <c r="D70" s="126" t="s">
        <v>3</v>
      </c>
      <c r="E70" s="138">
        <v>1062</v>
      </c>
      <c r="F70" s="189">
        <f t="shared" si="7"/>
        <v>1.7731029301277235</v>
      </c>
      <c r="G70" s="189">
        <f t="shared" si="8"/>
        <v>598.95000000000005</v>
      </c>
      <c r="H70" s="119" t="s">
        <v>156</v>
      </c>
      <c r="I70" s="143" t="s">
        <v>100</v>
      </c>
      <c r="J70" s="140" t="s">
        <v>583</v>
      </c>
    </row>
    <row r="71" spans="1:10" ht="15.75" hidden="1" x14ac:dyDescent="0.25">
      <c r="A71" s="292">
        <v>43118</v>
      </c>
      <c r="B71" s="118" t="s">
        <v>224</v>
      </c>
      <c r="C71" s="120" t="s">
        <v>176</v>
      </c>
      <c r="D71" s="126" t="s">
        <v>103</v>
      </c>
      <c r="E71" s="138">
        <v>25000</v>
      </c>
      <c r="F71" s="187">
        <f t="shared" si="7"/>
        <v>45.469426357717069</v>
      </c>
      <c r="G71" s="188">
        <v>549.82000000000005</v>
      </c>
      <c r="H71" s="119" t="s">
        <v>69</v>
      </c>
      <c r="I71" s="143" t="s">
        <v>99</v>
      </c>
      <c r="J71" s="140" t="s">
        <v>584</v>
      </c>
    </row>
    <row r="72" spans="1:10" ht="15.75" hidden="1" x14ac:dyDescent="0.25">
      <c r="A72" s="292">
        <v>43118</v>
      </c>
      <c r="B72" s="118" t="s">
        <v>225</v>
      </c>
      <c r="C72" s="120" t="s">
        <v>176</v>
      </c>
      <c r="D72" s="126" t="s">
        <v>34</v>
      </c>
      <c r="E72" s="138">
        <v>2000</v>
      </c>
      <c r="F72" s="187">
        <f t="shared" si="7"/>
        <v>3.6375541086173655</v>
      </c>
      <c r="G72" s="188">
        <v>549.82000000000005</v>
      </c>
      <c r="H72" s="119" t="s">
        <v>33</v>
      </c>
      <c r="I72" s="143" t="s">
        <v>99</v>
      </c>
      <c r="J72" s="140" t="s">
        <v>585</v>
      </c>
    </row>
    <row r="73" spans="1:10" ht="15.75" hidden="1" x14ac:dyDescent="0.25">
      <c r="A73" s="292">
        <v>43118</v>
      </c>
      <c r="B73" s="118" t="s">
        <v>226</v>
      </c>
      <c r="C73" s="120" t="s">
        <v>182</v>
      </c>
      <c r="D73" s="125" t="s">
        <v>34</v>
      </c>
      <c r="E73" s="138">
        <v>20000</v>
      </c>
      <c r="F73" s="187">
        <f t="shared" si="7"/>
        <v>36.375541086173655</v>
      </c>
      <c r="G73" s="188">
        <v>549.82000000000005</v>
      </c>
      <c r="H73" s="119" t="s">
        <v>33</v>
      </c>
      <c r="I73" s="143" t="s">
        <v>99</v>
      </c>
      <c r="J73" s="140" t="s">
        <v>586</v>
      </c>
    </row>
    <row r="74" spans="1:10" ht="15.75" hidden="1" x14ac:dyDescent="0.25">
      <c r="A74" s="292">
        <v>43118</v>
      </c>
      <c r="B74" s="118" t="s">
        <v>227</v>
      </c>
      <c r="C74" s="120" t="s">
        <v>202</v>
      </c>
      <c r="D74" s="123" t="s">
        <v>34</v>
      </c>
      <c r="E74" s="138">
        <v>6000</v>
      </c>
      <c r="F74" s="187">
        <f t="shared" si="7"/>
        <v>10.912662325852097</v>
      </c>
      <c r="G74" s="188">
        <v>549.82000000000005</v>
      </c>
      <c r="H74" s="119" t="s">
        <v>33</v>
      </c>
      <c r="I74" s="143" t="s">
        <v>99</v>
      </c>
      <c r="J74" s="140" t="s">
        <v>587</v>
      </c>
    </row>
    <row r="75" spans="1:10" ht="15.75" hidden="1" x14ac:dyDescent="0.25">
      <c r="A75" s="292">
        <v>43118</v>
      </c>
      <c r="B75" s="118" t="s">
        <v>228</v>
      </c>
      <c r="C75" s="120" t="s">
        <v>182</v>
      </c>
      <c r="D75" s="123" t="s">
        <v>34</v>
      </c>
      <c r="E75" s="138">
        <v>20000</v>
      </c>
      <c r="F75" s="187">
        <f t="shared" si="7"/>
        <v>36.375541086173655</v>
      </c>
      <c r="G75" s="188">
        <v>549.82000000000005</v>
      </c>
      <c r="H75" s="119" t="s">
        <v>39</v>
      </c>
      <c r="I75" s="143" t="s">
        <v>99</v>
      </c>
      <c r="J75" s="140" t="s">
        <v>588</v>
      </c>
    </row>
    <row r="76" spans="1:10" ht="15.75" hidden="1" x14ac:dyDescent="0.25">
      <c r="A76" s="292">
        <v>43118</v>
      </c>
      <c r="B76" s="118" t="s">
        <v>227</v>
      </c>
      <c r="C76" s="120" t="s">
        <v>202</v>
      </c>
      <c r="D76" s="123" t="s">
        <v>34</v>
      </c>
      <c r="E76" s="138">
        <v>5000</v>
      </c>
      <c r="F76" s="190">
        <f>E76/G76</f>
        <v>8.042464211034261</v>
      </c>
      <c r="G76" s="190">
        <v>621.70000000000005</v>
      </c>
      <c r="H76" s="119" t="s">
        <v>39</v>
      </c>
      <c r="I76" s="143" t="s">
        <v>99</v>
      </c>
      <c r="J76" s="140" t="s">
        <v>589</v>
      </c>
    </row>
    <row r="77" spans="1:10" ht="15.75" hidden="1" x14ac:dyDescent="0.25">
      <c r="A77" s="292">
        <v>43118</v>
      </c>
      <c r="B77" s="118" t="s">
        <v>229</v>
      </c>
      <c r="C77" s="120" t="s">
        <v>182</v>
      </c>
      <c r="D77" s="123" t="s">
        <v>34</v>
      </c>
      <c r="E77" s="138">
        <v>15000</v>
      </c>
      <c r="F77" s="187">
        <f t="shared" ref="F77:F123" si="9">E77/G77</f>
        <v>27.281655814630241</v>
      </c>
      <c r="G77" s="188">
        <v>549.82000000000005</v>
      </c>
      <c r="H77" s="119" t="s">
        <v>39</v>
      </c>
      <c r="I77" s="143" t="s">
        <v>99</v>
      </c>
      <c r="J77" s="140" t="s">
        <v>590</v>
      </c>
    </row>
    <row r="78" spans="1:10" ht="15.75" hidden="1" x14ac:dyDescent="0.25">
      <c r="A78" s="292">
        <v>43118</v>
      </c>
      <c r="B78" s="118" t="s">
        <v>226</v>
      </c>
      <c r="C78" s="120" t="s">
        <v>182</v>
      </c>
      <c r="D78" s="125" t="s">
        <v>34</v>
      </c>
      <c r="E78" s="138">
        <v>20000</v>
      </c>
      <c r="F78" s="187">
        <f t="shared" si="9"/>
        <v>36.375541086173655</v>
      </c>
      <c r="G78" s="188">
        <v>549.82000000000005</v>
      </c>
      <c r="H78" s="119" t="s">
        <v>41</v>
      </c>
      <c r="I78" s="143" t="s">
        <v>99</v>
      </c>
      <c r="J78" s="140" t="s">
        <v>591</v>
      </c>
    </row>
    <row r="79" spans="1:10" ht="15.75" hidden="1" x14ac:dyDescent="0.25">
      <c r="A79" s="292">
        <v>43118</v>
      </c>
      <c r="B79" s="118" t="s">
        <v>230</v>
      </c>
      <c r="C79" s="120" t="s">
        <v>182</v>
      </c>
      <c r="D79" s="123" t="s">
        <v>34</v>
      </c>
      <c r="E79" s="138">
        <v>30000</v>
      </c>
      <c r="F79" s="187">
        <f t="shared" si="9"/>
        <v>54.563311629260483</v>
      </c>
      <c r="G79" s="188">
        <v>549.82000000000005</v>
      </c>
      <c r="H79" s="119" t="s">
        <v>41</v>
      </c>
      <c r="I79" s="143" t="s">
        <v>99</v>
      </c>
      <c r="J79" s="140" t="s">
        <v>592</v>
      </c>
    </row>
    <row r="80" spans="1:10" ht="15.75" hidden="1" x14ac:dyDescent="0.25">
      <c r="A80" s="292">
        <v>43118</v>
      </c>
      <c r="B80" s="118" t="s">
        <v>231</v>
      </c>
      <c r="C80" s="120" t="s">
        <v>202</v>
      </c>
      <c r="D80" s="123" t="s">
        <v>34</v>
      </c>
      <c r="E80" s="138">
        <v>7000</v>
      </c>
      <c r="F80" s="187">
        <f t="shared" si="9"/>
        <v>12.731439380160779</v>
      </c>
      <c r="G80" s="188">
        <v>549.82000000000005</v>
      </c>
      <c r="H80" s="119" t="s">
        <v>41</v>
      </c>
      <c r="I80" s="143" t="s">
        <v>99</v>
      </c>
      <c r="J80" s="140" t="s">
        <v>593</v>
      </c>
    </row>
    <row r="81" spans="1:10" ht="15.75" hidden="1" x14ac:dyDescent="0.25">
      <c r="A81" s="292">
        <v>43119</v>
      </c>
      <c r="B81" s="118" t="s">
        <v>232</v>
      </c>
      <c r="C81" s="120" t="s">
        <v>108</v>
      </c>
      <c r="D81" s="123" t="s">
        <v>3</v>
      </c>
      <c r="E81" s="138">
        <v>11000</v>
      </c>
      <c r="F81" s="187">
        <f t="shared" si="9"/>
        <v>20.00654759739551</v>
      </c>
      <c r="G81" s="188">
        <v>549.82000000000005</v>
      </c>
      <c r="H81" s="119" t="s">
        <v>157</v>
      </c>
      <c r="I81" s="143" t="s">
        <v>99</v>
      </c>
      <c r="J81" s="140" t="s">
        <v>594</v>
      </c>
    </row>
    <row r="82" spans="1:10" ht="15.75" hidden="1" x14ac:dyDescent="0.25">
      <c r="A82" s="292">
        <v>43119</v>
      </c>
      <c r="B82" s="118" t="s">
        <v>233</v>
      </c>
      <c r="C82" s="112" t="s">
        <v>110</v>
      </c>
      <c r="D82" s="123" t="s">
        <v>3</v>
      </c>
      <c r="E82" s="138">
        <f>178477+180000</f>
        <v>358477</v>
      </c>
      <c r="F82" s="187">
        <f t="shared" si="9"/>
        <v>651.98974209741368</v>
      </c>
      <c r="G82" s="188">
        <v>549.82000000000005</v>
      </c>
      <c r="H82" s="119" t="s">
        <v>159</v>
      </c>
      <c r="I82" s="143" t="s">
        <v>99</v>
      </c>
      <c r="J82" s="140" t="s">
        <v>595</v>
      </c>
    </row>
    <row r="83" spans="1:10" ht="15.75" hidden="1" x14ac:dyDescent="0.25">
      <c r="A83" s="291">
        <v>43122</v>
      </c>
      <c r="B83" s="118" t="s">
        <v>234</v>
      </c>
      <c r="C83" s="120" t="s">
        <v>110</v>
      </c>
      <c r="D83" s="125" t="s">
        <v>25</v>
      </c>
      <c r="E83" s="138">
        <v>700000</v>
      </c>
      <c r="F83" s="187">
        <f t="shared" si="9"/>
        <v>1273.143938016078</v>
      </c>
      <c r="G83" s="188">
        <v>549.82000000000005</v>
      </c>
      <c r="H83" s="119" t="s">
        <v>23</v>
      </c>
      <c r="I83" s="143" t="s">
        <v>99</v>
      </c>
      <c r="J83" s="140" t="s">
        <v>596</v>
      </c>
    </row>
    <row r="84" spans="1:10" ht="15.75" hidden="1" x14ac:dyDescent="0.25">
      <c r="A84" s="291">
        <v>43122</v>
      </c>
      <c r="B84" s="118" t="s">
        <v>235</v>
      </c>
      <c r="C84" s="120" t="s">
        <v>110</v>
      </c>
      <c r="D84" s="123" t="s">
        <v>25</v>
      </c>
      <c r="E84" s="138">
        <v>500000</v>
      </c>
      <c r="F84" s="187">
        <f t="shared" si="9"/>
        <v>909.38852715434132</v>
      </c>
      <c r="G84" s="188">
        <v>549.82000000000005</v>
      </c>
      <c r="H84" s="119" t="s">
        <v>23</v>
      </c>
      <c r="I84" s="143" t="s">
        <v>99</v>
      </c>
      <c r="J84" s="140" t="s">
        <v>596</v>
      </c>
    </row>
    <row r="85" spans="1:10" ht="15.75" hidden="1" x14ac:dyDescent="0.25">
      <c r="A85" s="291">
        <v>43122</v>
      </c>
      <c r="B85" s="118" t="s">
        <v>236</v>
      </c>
      <c r="C85" s="112" t="s">
        <v>108</v>
      </c>
      <c r="D85" s="125" t="s">
        <v>3</v>
      </c>
      <c r="E85" s="138">
        <v>63700</v>
      </c>
      <c r="F85" s="187">
        <f t="shared" si="9"/>
        <v>115.85609835946309</v>
      </c>
      <c r="G85" s="188">
        <v>549.82000000000005</v>
      </c>
      <c r="H85" s="119" t="s">
        <v>156</v>
      </c>
      <c r="I85" s="143" t="s">
        <v>99</v>
      </c>
      <c r="J85" s="140" t="s">
        <v>597</v>
      </c>
    </row>
    <row r="86" spans="1:10" ht="15.75" hidden="1" x14ac:dyDescent="0.25">
      <c r="A86" s="291">
        <v>43119</v>
      </c>
      <c r="B86" s="118" t="s">
        <v>237</v>
      </c>
      <c r="C86" s="112" t="s">
        <v>238</v>
      </c>
      <c r="D86" s="125" t="s">
        <v>25</v>
      </c>
      <c r="E86" s="138">
        <v>110640</v>
      </c>
      <c r="F86" s="187">
        <f t="shared" si="9"/>
        <v>201.22949328871266</v>
      </c>
      <c r="G86" s="188">
        <v>549.82000000000005</v>
      </c>
      <c r="H86" s="119" t="s">
        <v>70</v>
      </c>
      <c r="I86" s="143" t="s">
        <v>99</v>
      </c>
      <c r="J86" s="306" t="s">
        <v>598</v>
      </c>
    </row>
    <row r="87" spans="1:10" ht="15.75" hidden="1" x14ac:dyDescent="0.25">
      <c r="A87" s="291">
        <v>43122</v>
      </c>
      <c r="B87" s="118" t="s">
        <v>239</v>
      </c>
      <c r="C87" s="112" t="s">
        <v>109</v>
      </c>
      <c r="D87" s="125" t="s">
        <v>3</v>
      </c>
      <c r="E87" s="138">
        <v>11700</v>
      </c>
      <c r="F87" s="187">
        <f t="shared" si="9"/>
        <v>21.279691535411587</v>
      </c>
      <c r="G87" s="188">
        <v>549.82000000000005</v>
      </c>
      <c r="H87" s="119" t="s">
        <v>70</v>
      </c>
      <c r="I87" s="143" t="s">
        <v>99</v>
      </c>
      <c r="J87" s="379" t="s">
        <v>599</v>
      </c>
    </row>
    <row r="88" spans="1:10" ht="15.75" hidden="1" x14ac:dyDescent="0.25">
      <c r="A88" s="291">
        <v>43122</v>
      </c>
      <c r="B88" s="147" t="s">
        <v>240</v>
      </c>
      <c r="C88" s="120" t="s">
        <v>110</v>
      </c>
      <c r="D88" s="125" t="s">
        <v>25</v>
      </c>
      <c r="E88" s="146">
        <v>700000</v>
      </c>
      <c r="F88" s="187">
        <f t="shared" si="9"/>
        <v>1273.143938016078</v>
      </c>
      <c r="G88" s="188">
        <v>549.82000000000005</v>
      </c>
      <c r="H88" s="119" t="s">
        <v>70</v>
      </c>
      <c r="I88" s="143" t="s">
        <v>99</v>
      </c>
      <c r="J88" s="379" t="s">
        <v>600</v>
      </c>
    </row>
    <row r="89" spans="1:10" ht="15.75" hidden="1" x14ac:dyDescent="0.25">
      <c r="A89" s="291">
        <v>43122</v>
      </c>
      <c r="B89" s="147" t="s">
        <v>241</v>
      </c>
      <c r="C89" s="120" t="s">
        <v>110</v>
      </c>
      <c r="D89" s="125" t="s">
        <v>25</v>
      </c>
      <c r="E89" s="146">
        <v>500000</v>
      </c>
      <c r="F89" s="187">
        <f t="shared" si="9"/>
        <v>909.38852715434132</v>
      </c>
      <c r="G89" s="188">
        <v>549.82000000000005</v>
      </c>
      <c r="H89" s="119" t="s">
        <v>70</v>
      </c>
      <c r="I89" s="143" t="s">
        <v>99</v>
      </c>
      <c r="J89" s="379" t="s">
        <v>600</v>
      </c>
    </row>
    <row r="90" spans="1:10" ht="15.75" hidden="1" x14ac:dyDescent="0.25">
      <c r="A90" s="291">
        <v>43122</v>
      </c>
      <c r="B90" s="148" t="s">
        <v>242</v>
      </c>
      <c r="C90" s="120" t="s">
        <v>110</v>
      </c>
      <c r="D90" s="125" t="s">
        <v>25</v>
      </c>
      <c r="E90" s="146">
        <v>1790762.61</v>
      </c>
      <c r="F90" s="187">
        <f t="shared" si="9"/>
        <v>3256.9979447819287</v>
      </c>
      <c r="G90" s="188">
        <v>549.82000000000005</v>
      </c>
      <c r="H90" s="119" t="s">
        <v>70</v>
      </c>
      <c r="I90" s="143" t="s">
        <v>99</v>
      </c>
      <c r="J90" s="379" t="s">
        <v>601</v>
      </c>
    </row>
    <row r="91" spans="1:10" ht="15.75" hidden="1" x14ac:dyDescent="0.25">
      <c r="A91" s="291">
        <v>43124</v>
      </c>
      <c r="B91" s="118" t="s">
        <v>227</v>
      </c>
      <c r="C91" s="120" t="s">
        <v>202</v>
      </c>
      <c r="D91" s="123" t="s">
        <v>34</v>
      </c>
      <c r="E91" s="138">
        <v>2000</v>
      </c>
      <c r="F91" s="187">
        <f t="shared" si="9"/>
        <v>3.6375541086173655</v>
      </c>
      <c r="G91" s="188">
        <v>549.82000000000005</v>
      </c>
      <c r="H91" s="119" t="s">
        <v>39</v>
      </c>
      <c r="I91" s="143" t="s">
        <v>99</v>
      </c>
      <c r="J91" s="140" t="s">
        <v>602</v>
      </c>
    </row>
    <row r="92" spans="1:10" ht="15.75" hidden="1" x14ac:dyDescent="0.25">
      <c r="A92" s="291">
        <v>43124</v>
      </c>
      <c r="B92" s="118" t="s">
        <v>227</v>
      </c>
      <c r="C92" s="120" t="s">
        <v>202</v>
      </c>
      <c r="D92" s="123" t="s">
        <v>34</v>
      </c>
      <c r="E92" s="138">
        <v>2500</v>
      </c>
      <c r="F92" s="187">
        <f t="shared" si="9"/>
        <v>4.5469426357717069</v>
      </c>
      <c r="G92" s="188">
        <v>549.82000000000005</v>
      </c>
      <c r="H92" s="119" t="s">
        <v>33</v>
      </c>
      <c r="I92" s="143" t="s">
        <v>99</v>
      </c>
      <c r="J92" s="140" t="s">
        <v>603</v>
      </c>
    </row>
    <row r="93" spans="1:10" ht="15.75" hidden="1" x14ac:dyDescent="0.25">
      <c r="A93" s="291">
        <v>43125</v>
      </c>
      <c r="B93" s="118" t="s">
        <v>243</v>
      </c>
      <c r="C93" s="120" t="s">
        <v>110</v>
      </c>
      <c r="D93" s="123" t="s">
        <v>34</v>
      </c>
      <c r="E93" s="138">
        <v>90000</v>
      </c>
      <c r="F93" s="187">
        <f t="shared" si="9"/>
        <v>163.68993488778145</v>
      </c>
      <c r="G93" s="188">
        <v>549.82000000000005</v>
      </c>
      <c r="H93" s="119" t="s">
        <v>33</v>
      </c>
      <c r="I93" s="143" t="s">
        <v>99</v>
      </c>
      <c r="J93" s="140" t="s">
        <v>604</v>
      </c>
    </row>
    <row r="94" spans="1:10" ht="15.75" hidden="1" x14ac:dyDescent="0.25">
      <c r="A94" s="291">
        <v>43125</v>
      </c>
      <c r="B94" s="118" t="s">
        <v>244</v>
      </c>
      <c r="C94" s="120" t="s">
        <v>110</v>
      </c>
      <c r="D94" s="123" t="s">
        <v>102</v>
      </c>
      <c r="E94" s="138">
        <v>150000</v>
      </c>
      <c r="F94" s="187">
        <f t="shared" si="9"/>
        <v>272.81655814630238</v>
      </c>
      <c r="G94" s="188">
        <v>549.82000000000005</v>
      </c>
      <c r="H94" s="119" t="s">
        <v>31</v>
      </c>
      <c r="I94" s="143" t="s">
        <v>99</v>
      </c>
      <c r="J94" s="140" t="s">
        <v>605</v>
      </c>
    </row>
    <row r="95" spans="1:10" ht="15.75" hidden="1" x14ac:dyDescent="0.25">
      <c r="A95" s="291">
        <v>43125</v>
      </c>
      <c r="B95" s="118" t="s">
        <v>245</v>
      </c>
      <c r="C95" s="120" t="s">
        <v>110</v>
      </c>
      <c r="D95" s="123" t="s">
        <v>102</v>
      </c>
      <c r="E95" s="138">
        <v>70000</v>
      </c>
      <c r="F95" s="187">
        <f t="shared" si="9"/>
        <v>127.31439380160779</v>
      </c>
      <c r="G95" s="188">
        <v>549.82000000000005</v>
      </c>
      <c r="H95" s="119" t="s">
        <v>31</v>
      </c>
      <c r="I95" s="143" t="s">
        <v>99</v>
      </c>
      <c r="J95" s="140" t="s">
        <v>605</v>
      </c>
    </row>
    <row r="96" spans="1:10" ht="15.75" hidden="1" x14ac:dyDescent="0.25">
      <c r="A96" s="291">
        <v>43125</v>
      </c>
      <c r="B96" s="118" t="s">
        <v>246</v>
      </c>
      <c r="C96" s="120" t="s">
        <v>110</v>
      </c>
      <c r="D96" s="123" t="s">
        <v>34</v>
      </c>
      <c r="E96" s="138">
        <v>82708</v>
      </c>
      <c r="F96" s="187">
        <f t="shared" si="9"/>
        <v>150.42741260776253</v>
      </c>
      <c r="G96" s="188">
        <v>549.82000000000005</v>
      </c>
      <c r="H96" s="119" t="s">
        <v>41</v>
      </c>
      <c r="I96" s="143" t="s">
        <v>99</v>
      </c>
      <c r="J96" s="140" t="s">
        <v>606</v>
      </c>
    </row>
    <row r="97" spans="1:10" ht="15.75" hidden="1" x14ac:dyDescent="0.25">
      <c r="A97" s="291">
        <v>43125</v>
      </c>
      <c r="B97" s="118" t="s">
        <v>247</v>
      </c>
      <c r="C97" s="120" t="s">
        <v>110</v>
      </c>
      <c r="D97" s="123" t="s">
        <v>34</v>
      </c>
      <c r="E97" s="138">
        <v>17290</v>
      </c>
      <c r="F97" s="187">
        <f t="shared" si="9"/>
        <v>31.446655268997123</v>
      </c>
      <c r="G97" s="188">
        <v>549.82000000000005</v>
      </c>
      <c r="H97" s="119" t="s">
        <v>41</v>
      </c>
      <c r="I97" s="143" t="s">
        <v>99</v>
      </c>
      <c r="J97" s="140" t="s">
        <v>606</v>
      </c>
    </row>
    <row r="98" spans="1:10" ht="15.75" hidden="1" x14ac:dyDescent="0.25">
      <c r="A98" s="291">
        <v>43125</v>
      </c>
      <c r="B98" s="118" t="s">
        <v>246</v>
      </c>
      <c r="C98" s="120" t="s">
        <v>110</v>
      </c>
      <c r="D98" s="123" t="s">
        <v>34</v>
      </c>
      <c r="E98" s="104">
        <v>82708</v>
      </c>
      <c r="F98" s="187">
        <f t="shared" si="9"/>
        <v>150.42741260776253</v>
      </c>
      <c r="G98" s="188">
        <v>549.82000000000005</v>
      </c>
      <c r="H98" s="119" t="s">
        <v>39</v>
      </c>
      <c r="I98" s="143" t="s">
        <v>99</v>
      </c>
      <c r="J98" s="140" t="s">
        <v>607</v>
      </c>
    </row>
    <row r="99" spans="1:10" ht="15.75" hidden="1" x14ac:dyDescent="0.25">
      <c r="A99" s="291">
        <v>43125</v>
      </c>
      <c r="B99" s="118" t="s">
        <v>247</v>
      </c>
      <c r="C99" s="120" t="s">
        <v>110</v>
      </c>
      <c r="D99" s="123" t="s">
        <v>34</v>
      </c>
      <c r="E99" s="138">
        <v>17290</v>
      </c>
      <c r="F99" s="187">
        <f t="shared" si="9"/>
        <v>31.446655268997123</v>
      </c>
      <c r="G99" s="188">
        <v>549.82000000000005</v>
      </c>
      <c r="H99" s="119" t="s">
        <v>39</v>
      </c>
      <c r="I99" s="143" t="s">
        <v>99</v>
      </c>
      <c r="J99" s="140" t="s">
        <v>607</v>
      </c>
    </row>
    <row r="100" spans="1:10" ht="15.75" hidden="1" x14ac:dyDescent="0.25">
      <c r="A100" s="291">
        <v>43125</v>
      </c>
      <c r="B100" s="118" t="s">
        <v>244</v>
      </c>
      <c r="C100" s="120" t="s">
        <v>110</v>
      </c>
      <c r="D100" s="123" t="s">
        <v>102</v>
      </c>
      <c r="E100" s="138">
        <v>150000</v>
      </c>
      <c r="F100" s="187">
        <f t="shared" si="9"/>
        <v>272.81655814630238</v>
      </c>
      <c r="G100" s="188">
        <v>549.82000000000005</v>
      </c>
      <c r="H100" s="119" t="s">
        <v>156</v>
      </c>
      <c r="I100" s="143" t="s">
        <v>99</v>
      </c>
      <c r="J100" s="140" t="s">
        <v>608</v>
      </c>
    </row>
    <row r="101" spans="1:10" ht="15.75" hidden="1" x14ac:dyDescent="0.25">
      <c r="A101" s="291">
        <v>43125</v>
      </c>
      <c r="B101" s="118" t="s">
        <v>248</v>
      </c>
      <c r="C101" s="120" t="s">
        <v>110</v>
      </c>
      <c r="D101" s="123" t="s">
        <v>102</v>
      </c>
      <c r="E101" s="138">
        <v>70000</v>
      </c>
      <c r="F101" s="187">
        <f t="shared" si="9"/>
        <v>127.31439380160779</v>
      </c>
      <c r="G101" s="188">
        <v>549.82000000000005</v>
      </c>
      <c r="H101" s="119" t="s">
        <v>156</v>
      </c>
      <c r="I101" s="143" t="s">
        <v>99</v>
      </c>
      <c r="J101" s="140" t="s">
        <v>608</v>
      </c>
    </row>
    <row r="102" spans="1:10" ht="15.75" hidden="1" x14ac:dyDescent="0.25">
      <c r="A102" s="291">
        <v>43125</v>
      </c>
      <c r="B102" s="118" t="s">
        <v>246</v>
      </c>
      <c r="C102" s="120" t="s">
        <v>110</v>
      </c>
      <c r="D102" s="123" t="s">
        <v>102</v>
      </c>
      <c r="E102" s="138">
        <v>92893</v>
      </c>
      <c r="F102" s="187">
        <f t="shared" si="9"/>
        <v>168.95165690589647</v>
      </c>
      <c r="G102" s="188">
        <v>549.82000000000005</v>
      </c>
      <c r="H102" s="119" t="s">
        <v>157</v>
      </c>
      <c r="I102" s="143" t="s">
        <v>99</v>
      </c>
      <c r="J102" s="140" t="s">
        <v>609</v>
      </c>
    </row>
    <row r="103" spans="1:10" ht="15.75" hidden="1" x14ac:dyDescent="0.25">
      <c r="A103" s="291">
        <v>43125</v>
      </c>
      <c r="B103" s="118" t="s">
        <v>248</v>
      </c>
      <c r="C103" s="120" t="s">
        <v>110</v>
      </c>
      <c r="D103" s="123" t="s">
        <v>102</v>
      </c>
      <c r="E103" s="138">
        <v>7100</v>
      </c>
      <c r="F103" s="187">
        <f t="shared" si="9"/>
        <v>12.913317085591647</v>
      </c>
      <c r="G103" s="188">
        <v>549.82000000000005</v>
      </c>
      <c r="H103" s="119" t="s">
        <v>157</v>
      </c>
      <c r="I103" s="143" t="s">
        <v>99</v>
      </c>
      <c r="J103" s="140" t="s">
        <v>609</v>
      </c>
    </row>
    <row r="104" spans="1:10" ht="15.75" hidden="1" x14ac:dyDescent="0.25">
      <c r="A104" s="291">
        <v>43125</v>
      </c>
      <c r="B104" s="118" t="s">
        <v>246</v>
      </c>
      <c r="C104" s="120" t="s">
        <v>110</v>
      </c>
      <c r="D104" s="123" t="s">
        <v>34</v>
      </c>
      <c r="E104" s="138">
        <v>82708</v>
      </c>
      <c r="F104" s="187">
        <f t="shared" si="9"/>
        <v>150.42741260776253</v>
      </c>
      <c r="G104" s="188">
        <v>549.82000000000005</v>
      </c>
      <c r="H104" s="119" t="s">
        <v>40</v>
      </c>
      <c r="I104" s="143" t="s">
        <v>99</v>
      </c>
      <c r="J104" s="140" t="s">
        <v>610</v>
      </c>
    </row>
    <row r="105" spans="1:10" ht="15.75" hidden="1" x14ac:dyDescent="0.25">
      <c r="A105" s="291">
        <v>43125</v>
      </c>
      <c r="B105" s="118" t="s">
        <v>248</v>
      </c>
      <c r="C105" s="120" t="s">
        <v>110</v>
      </c>
      <c r="D105" s="123" t="s">
        <v>34</v>
      </c>
      <c r="E105" s="138">
        <v>17290</v>
      </c>
      <c r="F105" s="187">
        <f t="shared" si="9"/>
        <v>31.446655268997123</v>
      </c>
      <c r="G105" s="188">
        <v>549.82000000000005</v>
      </c>
      <c r="H105" s="119" t="s">
        <v>40</v>
      </c>
      <c r="I105" s="143" t="s">
        <v>99</v>
      </c>
      <c r="J105" s="140" t="s">
        <v>610</v>
      </c>
    </row>
    <row r="106" spans="1:10" ht="15.75" hidden="1" x14ac:dyDescent="0.25">
      <c r="A106" s="291">
        <v>43125</v>
      </c>
      <c r="B106" s="118" t="s">
        <v>248</v>
      </c>
      <c r="C106" s="120" t="s">
        <v>110</v>
      </c>
      <c r="D106" s="123" t="s">
        <v>25</v>
      </c>
      <c r="E106" s="138">
        <v>10000</v>
      </c>
      <c r="F106" s="187">
        <f t="shared" si="9"/>
        <v>18.187770543086828</v>
      </c>
      <c r="G106" s="188">
        <v>549.82000000000005</v>
      </c>
      <c r="H106" s="119" t="s">
        <v>23</v>
      </c>
      <c r="I106" s="143" t="s">
        <v>99</v>
      </c>
      <c r="J106" s="140" t="s">
        <v>611</v>
      </c>
    </row>
    <row r="107" spans="1:10" ht="15.75" hidden="1" x14ac:dyDescent="0.25">
      <c r="A107" s="291">
        <v>43125</v>
      </c>
      <c r="B107" s="118" t="s">
        <v>249</v>
      </c>
      <c r="C107" s="120" t="s">
        <v>110</v>
      </c>
      <c r="D107" s="123" t="s">
        <v>34</v>
      </c>
      <c r="E107" s="138">
        <v>10000</v>
      </c>
      <c r="F107" s="187">
        <f t="shared" si="9"/>
        <v>18.187770543086828</v>
      </c>
      <c r="G107" s="188">
        <v>549.82000000000005</v>
      </c>
      <c r="H107" s="119" t="s">
        <v>40</v>
      </c>
      <c r="I107" s="143" t="s">
        <v>99</v>
      </c>
      <c r="J107" s="140" t="s">
        <v>611</v>
      </c>
    </row>
    <row r="108" spans="1:10" ht="15.75" hidden="1" x14ac:dyDescent="0.25">
      <c r="A108" s="291">
        <v>43125</v>
      </c>
      <c r="B108" s="118" t="s">
        <v>248</v>
      </c>
      <c r="C108" s="120" t="s">
        <v>110</v>
      </c>
      <c r="D108" s="123" t="s">
        <v>102</v>
      </c>
      <c r="E108" s="138">
        <v>5000</v>
      </c>
      <c r="F108" s="187">
        <f t="shared" si="9"/>
        <v>9.0938852715434138</v>
      </c>
      <c r="G108" s="188">
        <v>549.82000000000005</v>
      </c>
      <c r="H108" s="119" t="s">
        <v>156</v>
      </c>
      <c r="I108" s="143" t="s">
        <v>99</v>
      </c>
      <c r="J108" s="140" t="s">
        <v>611</v>
      </c>
    </row>
    <row r="109" spans="1:10" ht="15.75" hidden="1" x14ac:dyDescent="0.25">
      <c r="A109" s="291">
        <v>43125</v>
      </c>
      <c r="B109" s="118" t="s">
        <v>248</v>
      </c>
      <c r="C109" s="120" t="s">
        <v>110</v>
      </c>
      <c r="D109" s="123" t="s">
        <v>102</v>
      </c>
      <c r="E109" s="138">
        <v>5000</v>
      </c>
      <c r="F109" s="187">
        <f t="shared" si="9"/>
        <v>9.0938852715434138</v>
      </c>
      <c r="G109" s="188">
        <v>549.82000000000005</v>
      </c>
      <c r="H109" s="119" t="s">
        <v>31</v>
      </c>
      <c r="I109" s="143" t="s">
        <v>99</v>
      </c>
      <c r="J109" s="140" t="s">
        <v>611</v>
      </c>
    </row>
    <row r="110" spans="1:10" ht="15.75" hidden="1" x14ac:dyDescent="0.25">
      <c r="A110" s="291">
        <v>43125</v>
      </c>
      <c r="B110" s="118" t="s">
        <v>249</v>
      </c>
      <c r="C110" s="120" t="s">
        <v>110</v>
      </c>
      <c r="D110" s="123" t="s">
        <v>34</v>
      </c>
      <c r="E110" s="138">
        <v>5000</v>
      </c>
      <c r="F110" s="187">
        <f t="shared" si="9"/>
        <v>9.0938852715434138</v>
      </c>
      <c r="G110" s="188">
        <v>549.82000000000005</v>
      </c>
      <c r="H110" s="119" t="s">
        <v>33</v>
      </c>
      <c r="I110" s="143" t="s">
        <v>99</v>
      </c>
      <c r="J110" s="140" t="s">
        <v>611</v>
      </c>
    </row>
    <row r="111" spans="1:10" ht="15.75" hidden="1" x14ac:dyDescent="0.25">
      <c r="A111" s="291">
        <v>43129</v>
      </c>
      <c r="B111" s="118" t="s">
        <v>250</v>
      </c>
      <c r="C111" s="112" t="s">
        <v>108</v>
      </c>
      <c r="D111" s="123" t="s">
        <v>3</v>
      </c>
      <c r="E111" s="138">
        <v>18237</v>
      </c>
      <c r="F111" s="187">
        <f t="shared" si="9"/>
        <v>33.169037139427445</v>
      </c>
      <c r="G111" s="188">
        <v>549.82000000000005</v>
      </c>
      <c r="H111" s="119" t="s">
        <v>156</v>
      </c>
      <c r="I111" s="143" t="s">
        <v>99</v>
      </c>
      <c r="J111" s="140" t="s">
        <v>612</v>
      </c>
    </row>
    <row r="112" spans="1:10" ht="15.75" hidden="1" x14ac:dyDescent="0.25">
      <c r="A112" s="291">
        <v>43129</v>
      </c>
      <c r="B112" s="118" t="s">
        <v>251</v>
      </c>
      <c r="C112" s="144" t="s">
        <v>161</v>
      </c>
      <c r="D112" s="123" t="s">
        <v>3</v>
      </c>
      <c r="E112" s="138">
        <v>64300</v>
      </c>
      <c r="F112" s="187">
        <f t="shared" si="9"/>
        <v>116.9473645920483</v>
      </c>
      <c r="G112" s="188">
        <v>549.82000000000005</v>
      </c>
      <c r="H112" s="119" t="s">
        <v>156</v>
      </c>
      <c r="I112" s="143" t="s">
        <v>99</v>
      </c>
      <c r="J112" s="140" t="s">
        <v>613</v>
      </c>
    </row>
    <row r="113" spans="1:10" ht="15.75" hidden="1" x14ac:dyDescent="0.25">
      <c r="A113" s="291">
        <v>43130</v>
      </c>
      <c r="B113" s="148" t="s">
        <v>252</v>
      </c>
      <c r="C113" s="118" t="s">
        <v>109</v>
      </c>
      <c r="D113" s="125" t="s">
        <v>3</v>
      </c>
      <c r="E113" s="146">
        <v>25862</v>
      </c>
      <c r="F113" s="187">
        <f t="shared" si="9"/>
        <v>47.037212178531149</v>
      </c>
      <c r="G113" s="188">
        <v>549.82000000000005</v>
      </c>
      <c r="H113" s="119" t="s">
        <v>70</v>
      </c>
      <c r="I113" s="143" t="s">
        <v>99</v>
      </c>
      <c r="J113" s="379" t="s">
        <v>614</v>
      </c>
    </row>
    <row r="114" spans="1:10" ht="15.75" hidden="1" x14ac:dyDescent="0.25">
      <c r="A114" s="291">
        <v>43130</v>
      </c>
      <c r="B114" s="118" t="s">
        <v>253</v>
      </c>
      <c r="C114" s="112" t="s">
        <v>108</v>
      </c>
      <c r="D114" s="123" t="s">
        <v>3</v>
      </c>
      <c r="E114" s="138">
        <v>1522</v>
      </c>
      <c r="F114" s="187">
        <f t="shared" si="9"/>
        <v>2.7681786766578149</v>
      </c>
      <c r="G114" s="188">
        <v>549.82000000000005</v>
      </c>
      <c r="H114" s="119" t="s">
        <v>156</v>
      </c>
      <c r="I114" s="143" t="s">
        <v>99</v>
      </c>
      <c r="J114" s="140" t="s">
        <v>615</v>
      </c>
    </row>
    <row r="115" spans="1:10" ht="15.75" hidden="1" x14ac:dyDescent="0.25">
      <c r="A115" s="315">
        <v>43131</v>
      </c>
      <c r="B115" s="144" t="s">
        <v>254</v>
      </c>
      <c r="C115" s="118" t="s">
        <v>109</v>
      </c>
      <c r="D115" s="125" t="s">
        <v>3</v>
      </c>
      <c r="E115" s="316">
        <v>15795</v>
      </c>
      <c r="F115" s="187">
        <f t="shared" si="9"/>
        <v>28.727583572805642</v>
      </c>
      <c r="G115" s="188">
        <v>549.82000000000005</v>
      </c>
      <c r="H115" s="116" t="s">
        <v>205</v>
      </c>
      <c r="I115" s="143" t="s">
        <v>99</v>
      </c>
      <c r="J115" s="379" t="s">
        <v>562</v>
      </c>
    </row>
    <row r="116" spans="1:10" ht="15.75" hidden="1" x14ac:dyDescent="0.25">
      <c r="A116" s="317">
        <v>43115</v>
      </c>
      <c r="B116" s="120" t="s">
        <v>255</v>
      </c>
      <c r="C116" s="120" t="s">
        <v>176</v>
      </c>
      <c r="D116" s="123" t="s">
        <v>3</v>
      </c>
      <c r="E116" s="104">
        <v>5000</v>
      </c>
      <c r="F116" s="187">
        <f t="shared" si="9"/>
        <v>9.0938852715434138</v>
      </c>
      <c r="G116" s="188">
        <v>549.82000000000005</v>
      </c>
      <c r="H116" s="318" t="s">
        <v>31</v>
      </c>
      <c r="I116" s="143" t="s">
        <v>99</v>
      </c>
      <c r="J116" s="575" t="s">
        <v>616</v>
      </c>
    </row>
    <row r="117" spans="1:10" ht="15.75" hidden="1" x14ac:dyDescent="0.25">
      <c r="A117" s="317">
        <v>43116</v>
      </c>
      <c r="B117" s="120" t="s">
        <v>256</v>
      </c>
      <c r="C117" s="120" t="s">
        <v>176</v>
      </c>
      <c r="D117" s="123" t="s">
        <v>102</v>
      </c>
      <c r="E117" s="104">
        <v>2000</v>
      </c>
      <c r="F117" s="187">
        <f t="shared" si="9"/>
        <v>3.6375541086173655</v>
      </c>
      <c r="G117" s="188">
        <v>549.82000000000005</v>
      </c>
      <c r="H117" s="318" t="s">
        <v>31</v>
      </c>
      <c r="I117" s="143" t="s">
        <v>99</v>
      </c>
      <c r="J117" s="576"/>
    </row>
    <row r="118" spans="1:10" ht="15.75" hidden="1" x14ac:dyDescent="0.25">
      <c r="A118" s="317">
        <v>43118</v>
      </c>
      <c r="B118" s="120" t="s">
        <v>257</v>
      </c>
      <c r="C118" s="120" t="s">
        <v>176</v>
      </c>
      <c r="D118" s="123" t="s">
        <v>3</v>
      </c>
      <c r="E118" s="104">
        <v>4500</v>
      </c>
      <c r="F118" s="187">
        <f t="shared" si="9"/>
        <v>8.1844967443890724</v>
      </c>
      <c r="G118" s="188">
        <v>549.82000000000005</v>
      </c>
      <c r="H118" s="318" t="s">
        <v>31</v>
      </c>
      <c r="I118" s="143" t="s">
        <v>99</v>
      </c>
      <c r="J118" s="576"/>
    </row>
    <row r="119" spans="1:10" ht="15.75" hidden="1" x14ac:dyDescent="0.25">
      <c r="A119" s="291">
        <v>43122</v>
      </c>
      <c r="B119" s="120" t="s">
        <v>258</v>
      </c>
      <c r="C119" s="120" t="s">
        <v>176</v>
      </c>
      <c r="D119" s="123" t="s">
        <v>102</v>
      </c>
      <c r="E119" s="104">
        <v>10000</v>
      </c>
      <c r="F119" s="187">
        <f t="shared" si="9"/>
        <v>18.187770543086828</v>
      </c>
      <c r="G119" s="188">
        <v>549.82000000000005</v>
      </c>
      <c r="H119" s="318" t="s">
        <v>31</v>
      </c>
      <c r="I119" s="143" t="s">
        <v>99</v>
      </c>
      <c r="J119" s="576"/>
    </row>
    <row r="120" spans="1:10" ht="15.75" hidden="1" x14ac:dyDescent="0.25">
      <c r="A120" s="317">
        <v>43129</v>
      </c>
      <c r="B120" s="120" t="s">
        <v>259</v>
      </c>
      <c r="C120" s="120" t="s">
        <v>176</v>
      </c>
      <c r="D120" s="123" t="s">
        <v>102</v>
      </c>
      <c r="E120" s="104">
        <v>10000</v>
      </c>
      <c r="F120" s="187">
        <f t="shared" si="9"/>
        <v>18.187770543086828</v>
      </c>
      <c r="G120" s="188">
        <v>549.82000000000005</v>
      </c>
      <c r="H120" s="318" t="s">
        <v>31</v>
      </c>
      <c r="I120" s="143" t="s">
        <v>99</v>
      </c>
      <c r="J120" s="577"/>
    </row>
    <row r="121" spans="1:10" ht="15.75" hidden="1" x14ac:dyDescent="0.25">
      <c r="A121" s="317" t="s">
        <v>260</v>
      </c>
      <c r="B121" s="120" t="s">
        <v>261</v>
      </c>
      <c r="C121" s="120" t="s">
        <v>176</v>
      </c>
      <c r="D121" s="123" t="s">
        <v>25</v>
      </c>
      <c r="E121" s="104">
        <v>6500</v>
      </c>
      <c r="F121" s="187">
        <f t="shared" si="9"/>
        <v>11.822050853006438</v>
      </c>
      <c r="G121" s="188">
        <v>549.82000000000005</v>
      </c>
      <c r="H121" s="119" t="s">
        <v>23</v>
      </c>
      <c r="I121" s="143" t="s">
        <v>99</v>
      </c>
      <c r="J121" s="575" t="s">
        <v>617</v>
      </c>
    </row>
    <row r="122" spans="1:10" ht="15.75" hidden="1" x14ac:dyDescent="0.25">
      <c r="A122" s="315">
        <v>43103</v>
      </c>
      <c r="B122" s="120" t="s">
        <v>262</v>
      </c>
      <c r="C122" s="120" t="s">
        <v>176</v>
      </c>
      <c r="D122" s="123" t="s">
        <v>25</v>
      </c>
      <c r="E122" s="104">
        <v>6000</v>
      </c>
      <c r="F122" s="187">
        <f t="shared" si="9"/>
        <v>10.912662325852097</v>
      </c>
      <c r="G122" s="188">
        <v>549.82000000000005</v>
      </c>
      <c r="H122" s="119" t="s">
        <v>23</v>
      </c>
      <c r="I122" s="143" t="s">
        <v>99</v>
      </c>
      <c r="J122" s="576"/>
    </row>
    <row r="123" spans="1:10" ht="15.75" hidden="1" x14ac:dyDescent="0.25">
      <c r="A123" s="319">
        <v>43104</v>
      </c>
      <c r="B123" s="120" t="s">
        <v>263</v>
      </c>
      <c r="C123" s="120" t="s">
        <v>176</v>
      </c>
      <c r="D123" s="123" t="s">
        <v>34</v>
      </c>
      <c r="E123" s="104">
        <v>15000</v>
      </c>
      <c r="F123" s="187">
        <f t="shared" si="9"/>
        <v>27.281655814630241</v>
      </c>
      <c r="G123" s="188">
        <v>549.82000000000005</v>
      </c>
      <c r="H123" s="119" t="s">
        <v>23</v>
      </c>
      <c r="I123" s="143" t="s">
        <v>99</v>
      </c>
      <c r="J123" s="576"/>
    </row>
    <row r="124" spans="1:10" ht="15.75" hidden="1" x14ac:dyDescent="0.25">
      <c r="A124" s="317">
        <v>43104</v>
      </c>
      <c r="B124" s="120" t="s">
        <v>264</v>
      </c>
      <c r="C124" s="120" t="s">
        <v>176</v>
      </c>
      <c r="D124" s="123" t="s">
        <v>25</v>
      </c>
      <c r="E124" s="104">
        <v>4000</v>
      </c>
      <c r="F124" s="190">
        <f>E124/G124</f>
        <v>6.4339713688274083</v>
      </c>
      <c r="G124" s="190">
        <v>621.70000000000005</v>
      </c>
      <c r="H124" s="119" t="s">
        <v>23</v>
      </c>
      <c r="I124" s="143" t="s">
        <v>99</v>
      </c>
      <c r="J124" s="577"/>
    </row>
    <row r="125" spans="1:10" ht="15.75" hidden="1" x14ac:dyDescent="0.25">
      <c r="A125" s="317">
        <v>43108</v>
      </c>
      <c r="B125" s="120" t="s">
        <v>265</v>
      </c>
      <c r="C125" s="120" t="s">
        <v>176</v>
      </c>
      <c r="D125" s="123" t="s">
        <v>25</v>
      </c>
      <c r="E125" s="104">
        <v>29000</v>
      </c>
      <c r="F125" s="187">
        <f t="shared" ref="F125:F188" si="10">E125/G125</f>
        <v>52.7445345749518</v>
      </c>
      <c r="G125" s="188">
        <v>549.82000000000005</v>
      </c>
      <c r="H125" s="320" t="s">
        <v>24</v>
      </c>
      <c r="I125" s="143" t="s">
        <v>99</v>
      </c>
      <c r="J125" s="575" t="s">
        <v>618</v>
      </c>
    </row>
    <row r="126" spans="1:10" ht="15.75" hidden="1" x14ac:dyDescent="0.25">
      <c r="A126" s="317">
        <v>43118</v>
      </c>
      <c r="B126" s="120" t="s">
        <v>266</v>
      </c>
      <c r="C126" s="120" t="s">
        <v>176</v>
      </c>
      <c r="D126" s="123" t="s">
        <v>25</v>
      </c>
      <c r="E126" s="104">
        <v>16000</v>
      </c>
      <c r="F126" s="187">
        <f t="shared" si="10"/>
        <v>29.100432868938924</v>
      </c>
      <c r="G126" s="188">
        <v>549.82000000000005</v>
      </c>
      <c r="H126" s="320" t="s">
        <v>24</v>
      </c>
      <c r="I126" s="143" t="s">
        <v>99</v>
      </c>
      <c r="J126" s="576"/>
    </row>
    <row r="127" spans="1:10" ht="15.75" hidden="1" x14ac:dyDescent="0.25">
      <c r="A127" s="317">
        <v>43118</v>
      </c>
      <c r="B127" s="120" t="s">
        <v>267</v>
      </c>
      <c r="C127" s="120" t="s">
        <v>176</v>
      </c>
      <c r="D127" s="123" t="s">
        <v>25</v>
      </c>
      <c r="E127" s="104">
        <v>20000</v>
      </c>
      <c r="F127" s="187">
        <f t="shared" si="10"/>
        <v>36.375541086173655</v>
      </c>
      <c r="G127" s="188">
        <v>549.82000000000005</v>
      </c>
      <c r="H127" s="320" t="s">
        <v>24</v>
      </c>
      <c r="I127" s="143" t="s">
        <v>99</v>
      </c>
      <c r="J127" s="576"/>
    </row>
    <row r="128" spans="1:10" ht="15.75" hidden="1" x14ac:dyDescent="0.25">
      <c r="A128" s="317">
        <v>43119</v>
      </c>
      <c r="B128" s="120" t="s">
        <v>268</v>
      </c>
      <c r="C128" s="120" t="s">
        <v>176</v>
      </c>
      <c r="D128" s="123" t="s">
        <v>25</v>
      </c>
      <c r="E128" s="104">
        <v>3000</v>
      </c>
      <c r="F128" s="187">
        <f t="shared" si="10"/>
        <v>5.4563311629260483</v>
      </c>
      <c r="G128" s="188">
        <v>549.82000000000005</v>
      </c>
      <c r="H128" s="320" t="s">
        <v>24</v>
      </c>
      <c r="I128" s="143" t="s">
        <v>99</v>
      </c>
      <c r="J128" s="577"/>
    </row>
    <row r="129" spans="1:10" ht="15.75" hidden="1" x14ac:dyDescent="0.25">
      <c r="A129" s="317">
        <v>43106</v>
      </c>
      <c r="B129" s="120" t="s">
        <v>269</v>
      </c>
      <c r="C129" s="120" t="s">
        <v>176</v>
      </c>
      <c r="D129" s="123" t="s">
        <v>34</v>
      </c>
      <c r="E129" s="104">
        <v>2000</v>
      </c>
      <c r="F129" s="187">
        <f t="shared" si="10"/>
        <v>3.6375541086173655</v>
      </c>
      <c r="G129" s="188">
        <v>549.82000000000005</v>
      </c>
      <c r="H129" s="318" t="s">
        <v>39</v>
      </c>
      <c r="I129" s="143" t="s">
        <v>99</v>
      </c>
      <c r="J129" s="575" t="s">
        <v>619</v>
      </c>
    </row>
    <row r="130" spans="1:10" ht="15.75" hidden="1" x14ac:dyDescent="0.25">
      <c r="A130" s="317">
        <v>43108</v>
      </c>
      <c r="B130" s="120" t="s">
        <v>270</v>
      </c>
      <c r="C130" s="120" t="s">
        <v>176</v>
      </c>
      <c r="D130" s="123" t="s">
        <v>3</v>
      </c>
      <c r="E130" s="104">
        <v>20000</v>
      </c>
      <c r="F130" s="187">
        <f t="shared" si="10"/>
        <v>36.375541086173655</v>
      </c>
      <c r="G130" s="188">
        <v>549.82000000000005</v>
      </c>
      <c r="H130" s="318" t="s">
        <v>39</v>
      </c>
      <c r="I130" s="143" t="s">
        <v>99</v>
      </c>
      <c r="J130" s="576"/>
    </row>
    <row r="131" spans="1:10" ht="15.75" hidden="1" x14ac:dyDescent="0.25">
      <c r="A131" s="291">
        <v>43109</v>
      </c>
      <c r="B131" s="118" t="s">
        <v>271</v>
      </c>
      <c r="C131" s="120" t="s">
        <v>176</v>
      </c>
      <c r="D131" s="125" t="s">
        <v>3</v>
      </c>
      <c r="E131" s="321">
        <v>1000</v>
      </c>
      <c r="F131" s="187">
        <f t="shared" si="10"/>
        <v>1.8187770543086828</v>
      </c>
      <c r="G131" s="188">
        <v>549.82000000000005</v>
      </c>
      <c r="H131" s="322" t="s">
        <v>39</v>
      </c>
      <c r="I131" s="143" t="s">
        <v>99</v>
      </c>
      <c r="J131" s="576"/>
    </row>
    <row r="132" spans="1:10" ht="15.75" hidden="1" x14ac:dyDescent="0.25">
      <c r="A132" s="317">
        <v>43109</v>
      </c>
      <c r="B132" s="120" t="s">
        <v>272</v>
      </c>
      <c r="C132" s="120" t="s">
        <v>176</v>
      </c>
      <c r="D132" s="126" t="s">
        <v>3</v>
      </c>
      <c r="E132" s="316">
        <v>6000</v>
      </c>
      <c r="F132" s="187">
        <f t="shared" si="10"/>
        <v>10.912662325852097</v>
      </c>
      <c r="G132" s="188">
        <v>549.82000000000005</v>
      </c>
      <c r="H132" s="318" t="s">
        <v>39</v>
      </c>
      <c r="I132" s="143" t="s">
        <v>99</v>
      </c>
      <c r="J132" s="576"/>
    </row>
    <row r="133" spans="1:10" ht="15.75" hidden="1" x14ac:dyDescent="0.25">
      <c r="A133" s="315">
        <v>43112</v>
      </c>
      <c r="B133" s="120" t="s">
        <v>273</v>
      </c>
      <c r="C133" s="120" t="s">
        <v>176</v>
      </c>
      <c r="D133" s="123" t="s">
        <v>34</v>
      </c>
      <c r="E133" s="104">
        <v>1000</v>
      </c>
      <c r="F133" s="187">
        <f t="shared" si="10"/>
        <v>1.8187770543086828</v>
      </c>
      <c r="G133" s="188">
        <v>549.82000000000005</v>
      </c>
      <c r="H133" s="320" t="s">
        <v>39</v>
      </c>
      <c r="I133" s="143" t="s">
        <v>99</v>
      </c>
      <c r="J133" s="576"/>
    </row>
    <row r="134" spans="1:10" ht="15.75" hidden="1" x14ac:dyDescent="0.25">
      <c r="A134" s="315">
        <v>43112</v>
      </c>
      <c r="B134" s="120" t="s">
        <v>273</v>
      </c>
      <c r="C134" s="120" t="s">
        <v>176</v>
      </c>
      <c r="D134" s="123" t="s">
        <v>34</v>
      </c>
      <c r="E134" s="104">
        <v>1000</v>
      </c>
      <c r="F134" s="187">
        <f t="shared" si="10"/>
        <v>1.8187770543086828</v>
      </c>
      <c r="G134" s="188">
        <v>549.82000000000005</v>
      </c>
      <c r="H134" s="318" t="s">
        <v>39</v>
      </c>
      <c r="I134" s="143" t="s">
        <v>99</v>
      </c>
      <c r="J134" s="576"/>
    </row>
    <row r="135" spans="1:10" ht="15.75" hidden="1" x14ac:dyDescent="0.25">
      <c r="A135" s="315">
        <v>43112</v>
      </c>
      <c r="B135" s="120" t="s">
        <v>273</v>
      </c>
      <c r="C135" s="120" t="s">
        <v>176</v>
      </c>
      <c r="D135" s="123" t="s">
        <v>34</v>
      </c>
      <c r="E135" s="104">
        <v>2500</v>
      </c>
      <c r="F135" s="187">
        <f t="shared" si="10"/>
        <v>4.5469426357717069</v>
      </c>
      <c r="G135" s="188">
        <v>549.82000000000005</v>
      </c>
      <c r="H135" s="318" t="s">
        <v>39</v>
      </c>
      <c r="I135" s="143" t="s">
        <v>99</v>
      </c>
      <c r="J135" s="576"/>
    </row>
    <row r="136" spans="1:10" ht="15.75" hidden="1" x14ac:dyDescent="0.25">
      <c r="A136" s="315">
        <v>43112</v>
      </c>
      <c r="B136" s="120" t="s">
        <v>273</v>
      </c>
      <c r="C136" s="120" t="s">
        <v>176</v>
      </c>
      <c r="D136" s="123" t="s">
        <v>34</v>
      </c>
      <c r="E136" s="104">
        <v>1500</v>
      </c>
      <c r="F136" s="187">
        <f t="shared" si="10"/>
        <v>2.7281655814630241</v>
      </c>
      <c r="G136" s="188">
        <v>549.82000000000005</v>
      </c>
      <c r="H136" s="318" t="s">
        <v>39</v>
      </c>
      <c r="I136" s="143" t="s">
        <v>99</v>
      </c>
      <c r="J136" s="576"/>
    </row>
    <row r="137" spans="1:10" ht="15.75" hidden="1" x14ac:dyDescent="0.25">
      <c r="A137" s="315">
        <v>43112</v>
      </c>
      <c r="B137" s="120" t="s">
        <v>274</v>
      </c>
      <c r="C137" s="120" t="s">
        <v>176</v>
      </c>
      <c r="D137" s="123" t="s">
        <v>34</v>
      </c>
      <c r="E137" s="104">
        <v>2500</v>
      </c>
      <c r="F137" s="187">
        <f t="shared" si="10"/>
        <v>4.5469426357717069</v>
      </c>
      <c r="G137" s="188">
        <v>549.82000000000005</v>
      </c>
      <c r="H137" s="318" t="s">
        <v>39</v>
      </c>
      <c r="I137" s="143" t="s">
        <v>99</v>
      </c>
      <c r="J137" s="576"/>
    </row>
    <row r="138" spans="1:10" ht="15.75" hidden="1" x14ac:dyDescent="0.25">
      <c r="A138" s="315">
        <v>43112</v>
      </c>
      <c r="B138" s="120" t="s">
        <v>273</v>
      </c>
      <c r="C138" s="120" t="s">
        <v>176</v>
      </c>
      <c r="D138" s="123" t="s">
        <v>34</v>
      </c>
      <c r="E138" s="104">
        <v>2000</v>
      </c>
      <c r="F138" s="187">
        <f t="shared" si="10"/>
        <v>3.6375541086173655</v>
      </c>
      <c r="G138" s="188">
        <v>549.82000000000005</v>
      </c>
      <c r="H138" s="318" t="s">
        <v>39</v>
      </c>
      <c r="I138" s="143" t="s">
        <v>99</v>
      </c>
      <c r="J138" s="576"/>
    </row>
    <row r="139" spans="1:10" ht="15.75" hidden="1" x14ac:dyDescent="0.25">
      <c r="A139" s="315">
        <v>43118</v>
      </c>
      <c r="B139" s="120" t="s">
        <v>275</v>
      </c>
      <c r="C139" s="120" t="s">
        <v>176</v>
      </c>
      <c r="D139" s="123" t="s">
        <v>34</v>
      </c>
      <c r="E139" s="104">
        <v>2000</v>
      </c>
      <c r="F139" s="187">
        <f t="shared" si="10"/>
        <v>3.6375541086173655</v>
      </c>
      <c r="G139" s="188">
        <v>549.82000000000005</v>
      </c>
      <c r="H139" s="318" t="s">
        <v>39</v>
      </c>
      <c r="I139" s="143" t="s">
        <v>99</v>
      </c>
      <c r="J139" s="576"/>
    </row>
    <row r="140" spans="1:10" ht="15.75" hidden="1" x14ac:dyDescent="0.25">
      <c r="A140" s="317">
        <v>43118</v>
      </c>
      <c r="B140" s="120" t="s">
        <v>274</v>
      </c>
      <c r="C140" s="120" t="s">
        <v>176</v>
      </c>
      <c r="D140" s="123" t="s">
        <v>34</v>
      </c>
      <c r="E140" s="104">
        <v>7000</v>
      </c>
      <c r="F140" s="187">
        <f t="shared" si="10"/>
        <v>12.731439380160779</v>
      </c>
      <c r="G140" s="188">
        <v>549.82000000000005</v>
      </c>
      <c r="H140" s="318" t="s">
        <v>39</v>
      </c>
      <c r="I140" s="143" t="s">
        <v>99</v>
      </c>
      <c r="J140" s="576"/>
    </row>
    <row r="141" spans="1:10" ht="15.75" hidden="1" x14ac:dyDescent="0.25">
      <c r="A141" s="317">
        <v>43118</v>
      </c>
      <c r="B141" s="120" t="s">
        <v>275</v>
      </c>
      <c r="C141" s="120" t="s">
        <v>176</v>
      </c>
      <c r="D141" s="123" t="s">
        <v>34</v>
      </c>
      <c r="E141" s="104">
        <v>7000</v>
      </c>
      <c r="F141" s="187">
        <f t="shared" si="10"/>
        <v>12.731439380160779</v>
      </c>
      <c r="G141" s="188">
        <v>549.82000000000005</v>
      </c>
      <c r="H141" s="318" t="s">
        <v>39</v>
      </c>
      <c r="I141" s="323" t="s">
        <v>99</v>
      </c>
      <c r="J141" s="576"/>
    </row>
    <row r="142" spans="1:10" ht="15.75" hidden="1" x14ac:dyDescent="0.25">
      <c r="A142" s="317" t="s">
        <v>276</v>
      </c>
      <c r="B142" s="120" t="s">
        <v>275</v>
      </c>
      <c r="C142" s="120" t="s">
        <v>176</v>
      </c>
      <c r="D142" s="123" t="s">
        <v>34</v>
      </c>
      <c r="E142" s="104">
        <v>5000</v>
      </c>
      <c r="F142" s="187">
        <f t="shared" si="10"/>
        <v>9.0938852715434138</v>
      </c>
      <c r="G142" s="188">
        <v>549.82000000000005</v>
      </c>
      <c r="H142" s="318" t="s">
        <v>39</v>
      </c>
      <c r="I142" s="143" t="s">
        <v>99</v>
      </c>
      <c r="J142" s="576"/>
    </row>
    <row r="143" spans="1:10" ht="15.75" hidden="1" x14ac:dyDescent="0.25">
      <c r="A143" s="317">
        <v>43118</v>
      </c>
      <c r="B143" s="120" t="s">
        <v>275</v>
      </c>
      <c r="C143" s="120" t="s">
        <v>176</v>
      </c>
      <c r="D143" s="123" t="s">
        <v>34</v>
      </c>
      <c r="E143" s="104">
        <v>2000</v>
      </c>
      <c r="F143" s="187">
        <f t="shared" si="10"/>
        <v>3.6375541086173655</v>
      </c>
      <c r="G143" s="188">
        <v>549.82000000000005</v>
      </c>
      <c r="H143" s="318" t="s">
        <v>39</v>
      </c>
      <c r="I143" s="143" t="s">
        <v>99</v>
      </c>
      <c r="J143" s="576"/>
    </row>
    <row r="144" spans="1:10" ht="15.75" hidden="1" x14ac:dyDescent="0.25">
      <c r="A144" s="317">
        <v>43118</v>
      </c>
      <c r="B144" s="120" t="s">
        <v>275</v>
      </c>
      <c r="C144" s="120" t="s">
        <v>176</v>
      </c>
      <c r="D144" s="123" t="s">
        <v>34</v>
      </c>
      <c r="E144" s="104">
        <v>2000</v>
      </c>
      <c r="F144" s="187">
        <f t="shared" si="10"/>
        <v>3.6375541086173655</v>
      </c>
      <c r="G144" s="188">
        <v>549.82000000000005</v>
      </c>
      <c r="H144" s="324" t="s">
        <v>39</v>
      </c>
      <c r="I144" s="143" t="s">
        <v>99</v>
      </c>
      <c r="J144" s="576"/>
    </row>
    <row r="145" spans="1:10" ht="15.75" hidden="1" x14ac:dyDescent="0.25">
      <c r="A145" s="317">
        <v>43124</v>
      </c>
      <c r="B145" s="120" t="s">
        <v>277</v>
      </c>
      <c r="C145" s="120" t="s">
        <v>176</v>
      </c>
      <c r="D145" s="123" t="s">
        <v>34</v>
      </c>
      <c r="E145" s="104">
        <v>2000</v>
      </c>
      <c r="F145" s="187">
        <f t="shared" si="10"/>
        <v>3.6375541086173655</v>
      </c>
      <c r="G145" s="188">
        <v>549.82000000000005</v>
      </c>
      <c r="H145" s="318" t="s">
        <v>39</v>
      </c>
      <c r="I145" s="143" t="s">
        <v>99</v>
      </c>
      <c r="J145" s="576"/>
    </row>
    <row r="146" spans="1:10" ht="15.75" hidden="1" x14ac:dyDescent="0.25">
      <c r="A146" s="317">
        <v>43124</v>
      </c>
      <c r="B146" s="120" t="s">
        <v>278</v>
      </c>
      <c r="C146" s="120" t="s">
        <v>176</v>
      </c>
      <c r="D146" s="123" t="s">
        <v>34</v>
      </c>
      <c r="E146" s="104">
        <v>3500</v>
      </c>
      <c r="F146" s="187">
        <f t="shared" si="10"/>
        <v>6.3657196900803896</v>
      </c>
      <c r="G146" s="188">
        <v>549.82000000000005</v>
      </c>
      <c r="H146" s="318" t="s">
        <v>39</v>
      </c>
      <c r="I146" s="143" t="s">
        <v>99</v>
      </c>
      <c r="J146" s="576"/>
    </row>
    <row r="147" spans="1:10" ht="15.75" hidden="1" x14ac:dyDescent="0.25">
      <c r="A147" s="317">
        <v>43124</v>
      </c>
      <c r="B147" s="118" t="s">
        <v>279</v>
      </c>
      <c r="C147" s="120" t="s">
        <v>176</v>
      </c>
      <c r="D147" s="125" t="s">
        <v>34</v>
      </c>
      <c r="E147" s="321">
        <v>1500</v>
      </c>
      <c r="F147" s="187">
        <f t="shared" si="10"/>
        <v>2.7281655814630241</v>
      </c>
      <c r="G147" s="188">
        <v>549.82000000000005</v>
      </c>
      <c r="H147" s="318" t="s">
        <v>39</v>
      </c>
      <c r="I147" s="143" t="s">
        <v>99</v>
      </c>
      <c r="J147" s="576"/>
    </row>
    <row r="148" spans="1:10" ht="15.75" hidden="1" x14ac:dyDescent="0.25">
      <c r="A148" s="317">
        <v>43124</v>
      </c>
      <c r="B148" s="118" t="s">
        <v>280</v>
      </c>
      <c r="C148" s="120" t="s">
        <v>176</v>
      </c>
      <c r="D148" s="125" t="s">
        <v>34</v>
      </c>
      <c r="E148" s="321">
        <v>2000</v>
      </c>
      <c r="F148" s="187">
        <f t="shared" si="10"/>
        <v>3.6375541086173655</v>
      </c>
      <c r="G148" s="188">
        <v>549.82000000000005</v>
      </c>
      <c r="H148" s="318" t="s">
        <v>39</v>
      </c>
      <c r="I148" s="143" t="s">
        <v>99</v>
      </c>
      <c r="J148" s="576"/>
    </row>
    <row r="149" spans="1:10" ht="15.75" hidden="1" x14ac:dyDescent="0.25">
      <c r="A149" s="317">
        <v>43124</v>
      </c>
      <c r="B149" s="120" t="s">
        <v>281</v>
      </c>
      <c r="C149" s="120" t="s">
        <v>176</v>
      </c>
      <c r="D149" s="123" t="s">
        <v>34</v>
      </c>
      <c r="E149" s="104">
        <v>4000</v>
      </c>
      <c r="F149" s="187">
        <f t="shared" si="10"/>
        <v>7.275108217234731</v>
      </c>
      <c r="G149" s="188">
        <v>549.82000000000005</v>
      </c>
      <c r="H149" s="318" t="s">
        <v>39</v>
      </c>
      <c r="I149" s="143" t="s">
        <v>99</v>
      </c>
      <c r="J149" s="576"/>
    </row>
    <row r="150" spans="1:10" ht="15.75" hidden="1" x14ac:dyDescent="0.25">
      <c r="A150" s="325">
        <v>43124</v>
      </c>
      <c r="B150" s="326" t="s">
        <v>282</v>
      </c>
      <c r="C150" s="120" t="s">
        <v>176</v>
      </c>
      <c r="D150" s="327" t="s">
        <v>34</v>
      </c>
      <c r="E150" s="328">
        <v>2000</v>
      </c>
      <c r="F150" s="187">
        <f t="shared" si="10"/>
        <v>3.6375541086173655</v>
      </c>
      <c r="G150" s="188">
        <v>549.82000000000005</v>
      </c>
      <c r="H150" s="329" t="s">
        <v>39</v>
      </c>
      <c r="I150" s="143" t="s">
        <v>99</v>
      </c>
      <c r="J150" s="577"/>
    </row>
    <row r="151" spans="1:10" ht="15.75" hidden="1" x14ac:dyDescent="0.25">
      <c r="A151" s="317">
        <v>43108</v>
      </c>
      <c r="B151" s="120" t="s">
        <v>283</v>
      </c>
      <c r="C151" s="120" t="s">
        <v>176</v>
      </c>
      <c r="D151" s="123" t="s">
        <v>34</v>
      </c>
      <c r="E151" s="104">
        <v>10000</v>
      </c>
      <c r="F151" s="187">
        <f t="shared" si="10"/>
        <v>18.187770543086828</v>
      </c>
      <c r="G151" s="188">
        <v>549.82000000000005</v>
      </c>
      <c r="H151" s="318" t="s">
        <v>33</v>
      </c>
      <c r="I151" s="143" t="s">
        <v>99</v>
      </c>
      <c r="J151" s="575" t="s">
        <v>620</v>
      </c>
    </row>
    <row r="152" spans="1:10" ht="15.75" hidden="1" x14ac:dyDescent="0.25">
      <c r="A152" s="315" t="s">
        <v>284</v>
      </c>
      <c r="B152" s="120" t="s">
        <v>273</v>
      </c>
      <c r="C152" s="120" t="s">
        <v>176</v>
      </c>
      <c r="D152" s="123" t="s">
        <v>34</v>
      </c>
      <c r="E152" s="104">
        <v>2500</v>
      </c>
      <c r="F152" s="187">
        <f t="shared" si="10"/>
        <v>4.5469426357717069</v>
      </c>
      <c r="G152" s="188">
        <v>549.82000000000005</v>
      </c>
      <c r="H152" s="318" t="s">
        <v>33</v>
      </c>
      <c r="I152" s="143" t="s">
        <v>99</v>
      </c>
      <c r="J152" s="576"/>
    </row>
    <row r="153" spans="1:10" ht="15.75" hidden="1" x14ac:dyDescent="0.25">
      <c r="A153" s="317">
        <v>43112</v>
      </c>
      <c r="B153" s="120" t="s">
        <v>273</v>
      </c>
      <c r="C153" s="120" t="s">
        <v>176</v>
      </c>
      <c r="D153" s="123" t="s">
        <v>34</v>
      </c>
      <c r="E153" s="104">
        <v>1000</v>
      </c>
      <c r="F153" s="187">
        <f t="shared" si="10"/>
        <v>1.8187770543086828</v>
      </c>
      <c r="G153" s="188">
        <v>549.82000000000005</v>
      </c>
      <c r="H153" s="318" t="s">
        <v>33</v>
      </c>
      <c r="I153" s="143" t="s">
        <v>99</v>
      </c>
      <c r="J153" s="576"/>
    </row>
    <row r="154" spans="1:10" ht="15.75" hidden="1" x14ac:dyDescent="0.25">
      <c r="A154" s="315">
        <v>43112</v>
      </c>
      <c r="B154" s="120" t="s">
        <v>273</v>
      </c>
      <c r="C154" s="120" t="s">
        <v>176</v>
      </c>
      <c r="D154" s="123" t="s">
        <v>34</v>
      </c>
      <c r="E154" s="104">
        <v>2000</v>
      </c>
      <c r="F154" s="187">
        <f t="shared" si="10"/>
        <v>3.6375541086173655</v>
      </c>
      <c r="G154" s="188">
        <v>549.82000000000005</v>
      </c>
      <c r="H154" s="318" t="s">
        <v>33</v>
      </c>
      <c r="I154" s="143" t="s">
        <v>99</v>
      </c>
      <c r="J154" s="576"/>
    </row>
    <row r="155" spans="1:10" ht="15.75" hidden="1" x14ac:dyDescent="0.25">
      <c r="A155" s="315">
        <v>43112</v>
      </c>
      <c r="B155" s="120" t="s">
        <v>273</v>
      </c>
      <c r="C155" s="120" t="s">
        <v>176</v>
      </c>
      <c r="D155" s="123" t="s">
        <v>34</v>
      </c>
      <c r="E155" s="104">
        <v>2500</v>
      </c>
      <c r="F155" s="187">
        <f t="shared" si="10"/>
        <v>4.5469426357717069</v>
      </c>
      <c r="G155" s="188">
        <v>549.82000000000005</v>
      </c>
      <c r="H155" s="318" t="s">
        <v>33</v>
      </c>
      <c r="I155" s="143" t="s">
        <v>99</v>
      </c>
      <c r="J155" s="576"/>
    </row>
    <row r="156" spans="1:10" ht="15.75" hidden="1" x14ac:dyDescent="0.25">
      <c r="A156" s="315">
        <v>43112</v>
      </c>
      <c r="B156" s="120" t="s">
        <v>273</v>
      </c>
      <c r="C156" s="120" t="s">
        <v>176</v>
      </c>
      <c r="D156" s="123" t="s">
        <v>34</v>
      </c>
      <c r="E156" s="104">
        <v>2000</v>
      </c>
      <c r="F156" s="187">
        <f t="shared" si="10"/>
        <v>3.6375541086173655</v>
      </c>
      <c r="G156" s="188">
        <v>549.82000000000005</v>
      </c>
      <c r="H156" s="318" t="s">
        <v>33</v>
      </c>
      <c r="I156" s="143" t="s">
        <v>99</v>
      </c>
      <c r="J156" s="576"/>
    </row>
    <row r="157" spans="1:10" ht="15.75" hidden="1" x14ac:dyDescent="0.25">
      <c r="A157" s="317">
        <v>43113</v>
      </c>
      <c r="B157" s="120" t="s">
        <v>285</v>
      </c>
      <c r="C157" s="120" t="s">
        <v>176</v>
      </c>
      <c r="D157" s="123" t="s">
        <v>34</v>
      </c>
      <c r="E157" s="104">
        <v>10000</v>
      </c>
      <c r="F157" s="187">
        <f t="shared" si="10"/>
        <v>18.187770543086828</v>
      </c>
      <c r="G157" s="188">
        <v>549.82000000000005</v>
      </c>
      <c r="H157" s="318" t="s">
        <v>33</v>
      </c>
      <c r="I157" s="143" t="s">
        <v>99</v>
      </c>
      <c r="J157" s="576"/>
    </row>
    <row r="158" spans="1:10" ht="15.75" hidden="1" x14ac:dyDescent="0.25">
      <c r="A158" s="315">
        <v>43116</v>
      </c>
      <c r="B158" s="120" t="s">
        <v>286</v>
      </c>
      <c r="C158" s="120" t="s">
        <v>176</v>
      </c>
      <c r="D158" s="123" t="s">
        <v>34</v>
      </c>
      <c r="E158" s="104">
        <v>8000</v>
      </c>
      <c r="F158" s="187">
        <f t="shared" si="10"/>
        <v>14.550216434469462</v>
      </c>
      <c r="G158" s="188">
        <v>549.82000000000005</v>
      </c>
      <c r="H158" s="318" t="s">
        <v>33</v>
      </c>
      <c r="I158" s="143" t="s">
        <v>99</v>
      </c>
      <c r="J158" s="576"/>
    </row>
    <row r="159" spans="1:10" ht="15.75" hidden="1" x14ac:dyDescent="0.25">
      <c r="A159" s="315">
        <v>43120</v>
      </c>
      <c r="B159" s="118" t="s">
        <v>287</v>
      </c>
      <c r="C159" s="120" t="s">
        <v>176</v>
      </c>
      <c r="D159" s="125" t="s">
        <v>34</v>
      </c>
      <c r="E159" s="321">
        <v>2000</v>
      </c>
      <c r="F159" s="187">
        <f t="shared" si="10"/>
        <v>3.6375541086173655</v>
      </c>
      <c r="G159" s="188">
        <v>549.82000000000005</v>
      </c>
      <c r="H159" s="318" t="s">
        <v>33</v>
      </c>
      <c r="I159" s="143" t="s">
        <v>99</v>
      </c>
      <c r="J159" s="576"/>
    </row>
    <row r="160" spans="1:10" ht="15.75" hidden="1" x14ac:dyDescent="0.25">
      <c r="A160" s="292">
        <v>43120</v>
      </c>
      <c r="B160" s="118" t="s">
        <v>288</v>
      </c>
      <c r="C160" s="120" t="s">
        <v>176</v>
      </c>
      <c r="D160" s="125" t="s">
        <v>34</v>
      </c>
      <c r="E160" s="321">
        <v>10000</v>
      </c>
      <c r="F160" s="187">
        <f t="shared" si="10"/>
        <v>18.187770543086828</v>
      </c>
      <c r="G160" s="188">
        <v>549.82000000000005</v>
      </c>
      <c r="H160" s="318" t="s">
        <v>33</v>
      </c>
      <c r="I160" s="143" t="s">
        <v>99</v>
      </c>
      <c r="J160" s="576"/>
    </row>
    <row r="161" spans="1:10" ht="15.75" hidden="1" x14ac:dyDescent="0.25">
      <c r="A161" s="317">
        <v>43120</v>
      </c>
      <c r="B161" s="120" t="s">
        <v>273</v>
      </c>
      <c r="C161" s="120" t="s">
        <v>176</v>
      </c>
      <c r="D161" s="123" t="s">
        <v>34</v>
      </c>
      <c r="E161" s="104">
        <v>10000</v>
      </c>
      <c r="F161" s="187">
        <f t="shared" si="10"/>
        <v>18.187770543086828</v>
      </c>
      <c r="G161" s="188">
        <v>549.82000000000005</v>
      </c>
      <c r="H161" s="318" t="s">
        <v>33</v>
      </c>
      <c r="I161" s="143" t="s">
        <v>99</v>
      </c>
      <c r="J161" s="576"/>
    </row>
    <row r="162" spans="1:10" ht="15.75" hidden="1" x14ac:dyDescent="0.25">
      <c r="A162" s="317">
        <v>43120</v>
      </c>
      <c r="B162" s="120" t="s">
        <v>280</v>
      </c>
      <c r="C162" s="120" t="s">
        <v>176</v>
      </c>
      <c r="D162" s="123" t="s">
        <v>34</v>
      </c>
      <c r="E162" s="104">
        <v>7000</v>
      </c>
      <c r="F162" s="187">
        <f t="shared" si="10"/>
        <v>12.731439380160779</v>
      </c>
      <c r="G162" s="188">
        <v>549.82000000000005</v>
      </c>
      <c r="H162" s="318" t="s">
        <v>33</v>
      </c>
      <c r="I162" s="143" t="s">
        <v>99</v>
      </c>
      <c r="J162" s="576"/>
    </row>
    <row r="163" spans="1:10" ht="15.75" hidden="1" x14ac:dyDescent="0.25">
      <c r="A163" s="317">
        <v>43120</v>
      </c>
      <c r="B163" s="120" t="s">
        <v>273</v>
      </c>
      <c r="C163" s="120" t="s">
        <v>176</v>
      </c>
      <c r="D163" s="123" t="s">
        <v>34</v>
      </c>
      <c r="E163" s="104">
        <v>7000</v>
      </c>
      <c r="F163" s="187">
        <f t="shared" si="10"/>
        <v>12.731439380160779</v>
      </c>
      <c r="G163" s="188">
        <v>549.82000000000005</v>
      </c>
      <c r="H163" s="318" t="s">
        <v>33</v>
      </c>
      <c r="I163" s="143" t="s">
        <v>99</v>
      </c>
      <c r="J163" s="576"/>
    </row>
    <row r="164" spans="1:10" ht="15.75" hidden="1" x14ac:dyDescent="0.25">
      <c r="A164" s="317">
        <v>43120</v>
      </c>
      <c r="B164" s="120" t="s">
        <v>273</v>
      </c>
      <c r="C164" s="120" t="s">
        <v>176</v>
      </c>
      <c r="D164" s="123" t="s">
        <v>34</v>
      </c>
      <c r="E164" s="104">
        <v>10000</v>
      </c>
      <c r="F164" s="187">
        <f t="shared" si="10"/>
        <v>18.187770543086828</v>
      </c>
      <c r="G164" s="188">
        <v>549.82000000000005</v>
      </c>
      <c r="H164" s="318" t="s">
        <v>33</v>
      </c>
      <c r="I164" s="143" t="s">
        <v>99</v>
      </c>
      <c r="J164" s="576"/>
    </row>
    <row r="165" spans="1:10" ht="15.75" hidden="1" x14ac:dyDescent="0.25">
      <c r="A165" s="317">
        <v>43120</v>
      </c>
      <c r="B165" s="120" t="s">
        <v>289</v>
      </c>
      <c r="C165" s="120" t="s">
        <v>176</v>
      </c>
      <c r="D165" s="123" t="s">
        <v>34</v>
      </c>
      <c r="E165" s="104">
        <v>2000</v>
      </c>
      <c r="F165" s="187">
        <f t="shared" si="10"/>
        <v>3.6375541086173655</v>
      </c>
      <c r="G165" s="188">
        <v>549.82000000000005</v>
      </c>
      <c r="H165" s="318" t="s">
        <v>33</v>
      </c>
      <c r="I165" s="143" t="s">
        <v>99</v>
      </c>
      <c r="J165" s="576"/>
    </row>
    <row r="166" spans="1:10" ht="15.75" hidden="1" x14ac:dyDescent="0.25">
      <c r="A166" s="317">
        <v>43124</v>
      </c>
      <c r="B166" s="120" t="s">
        <v>290</v>
      </c>
      <c r="C166" s="120" t="s">
        <v>176</v>
      </c>
      <c r="D166" s="123" t="s">
        <v>34</v>
      </c>
      <c r="E166" s="104">
        <v>10500</v>
      </c>
      <c r="F166" s="187">
        <f t="shared" si="10"/>
        <v>19.097159070241169</v>
      </c>
      <c r="G166" s="188">
        <v>549.82000000000005</v>
      </c>
      <c r="H166" s="318" t="s">
        <v>33</v>
      </c>
      <c r="I166" s="143" t="s">
        <v>99</v>
      </c>
      <c r="J166" s="576"/>
    </row>
    <row r="167" spans="1:10" ht="15.75" hidden="1" x14ac:dyDescent="0.25">
      <c r="A167" s="291">
        <v>43124</v>
      </c>
      <c r="B167" s="118" t="s">
        <v>283</v>
      </c>
      <c r="C167" s="120" t="s">
        <v>176</v>
      </c>
      <c r="D167" s="125" t="s">
        <v>34</v>
      </c>
      <c r="E167" s="321">
        <v>10000</v>
      </c>
      <c r="F167" s="187">
        <f t="shared" si="10"/>
        <v>18.187770543086828</v>
      </c>
      <c r="G167" s="188">
        <v>549.82000000000005</v>
      </c>
      <c r="H167" s="318" t="s">
        <v>33</v>
      </c>
      <c r="I167" s="143" t="s">
        <v>99</v>
      </c>
      <c r="J167" s="576"/>
    </row>
    <row r="168" spans="1:10" ht="15.75" hidden="1" x14ac:dyDescent="0.25">
      <c r="A168" s="317">
        <v>43129</v>
      </c>
      <c r="B168" s="120" t="s">
        <v>291</v>
      </c>
      <c r="C168" s="120" t="s">
        <v>176</v>
      </c>
      <c r="D168" s="123" t="s">
        <v>34</v>
      </c>
      <c r="E168" s="104">
        <v>10000</v>
      </c>
      <c r="F168" s="187">
        <f t="shared" si="10"/>
        <v>18.187770543086828</v>
      </c>
      <c r="G168" s="188">
        <v>549.82000000000005</v>
      </c>
      <c r="H168" s="318" t="s">
        <v>33</v>
      </c>
      <c r="I168" s="143" t="s">
        <v>99</v>
      </c>
      <c r="J168" s="577"/>
    </row>
    <row r="169" spans="1:10" ht="15.75" hidden="1" x14ac:dyDescent="0.25">
      <c r="A169" s="317" t="s">
        <v>292</v>
      </c>
      <c r="B169" s="120" t="s">
        <v>293</v>
      </c>
      <c r="C169" s="120" t="s">
        <v>176</v>
      </c>
      <c r="D169" s="123" t="s">
        <v>3</v>
      </c>
      <c r="E169" s="104">
        <v>1000</v>
      </c>
      <c r="F169" s="187">
        <f t="shared" si="10"/>
        <v>1.8187770543086828</v>
      </c>
      <c r="G169" s="188">
        <v>549.82000000000005</v>
      </c>
      <c r="H169" s="105" t="s">
        <v>40</v>
      </c>
      <c r="I169" s="143" t="s">
        <v>99</v>
      </c>
      <c r="J169" s="578" t="s">
        <v>621</v>
      </c>
    </row>
    <row r="170" spans="1:10" ht="15.75" hidden="1" x14ac:dyDescent="0.25">
      <c r="A170" s="317">
        <v>43117</v>
      </c>
      <c r="B170" s="120" t="s">
        <v>294</v>
      </c>
      <c r="C170" s="120" t="s">
        <v>176</v>
      </c>
      <c r="D170" s="123" t="s">
        <v>3</v>
      </c>
      <c r="E170" s="104">
        <v>3000</v>
      </c>
      <c r="F170" s="187">
        <f t="shared" si="10"/>
        <v>5.4563311629260483</v>
      </c>
      <c r="G170" s="188">
        <v>549.82000000000005</v>
      </c>
      <c r="H170" s="105" t="s">
        <v>40</v>
      </c>
      <c r="I170" s="143" t="s">
        <v>99</v>
      </c>
      <c r="J170" s="579"/>
    </row>
    <row r="171" spans="1:10" ht="15.75" hidden="1" x14ac:dyDescent="0.25">
      <c r="A171" s="317">
        <v>43106</v>
      </c>
      <c r="B171" s="120" t="s">
        <v>295</v>
      </c>
      <c r="C171" s="120" t="s">
        <v>176</v>
      </c>
      <c r="D171" s="123" t="s">
        <v>34</v>
      </c>
      <c r="E171" s="104">
        <v>2000</v>
      </c>
      <c r="F171" s="187">
        <f t="shared" si="10"/>
        <v>3.6375541086173655</v>
      </c>
      <c r="G171" s="188">
        <v>549.82000000000005</v>
      </c>
      <c r="H171" s="318" t="s">
        <v>41</v>
      </c>
      <c r="I171" s="143" t="s">
        <v>99</v>
      </c>
      <c r="J171" s="575" t="s">
        <v>622</v>
      </c>
    </row>
    <row r="172" spans="1:10" ht="15.75" hidden="1" x14ac:dyDescent="0.25">
      <c r="A172" s="317">
        <v>43110</v>
      </c>
      <c r="B172" s="120" t="s">
        <v>296</v>
      </c>
      <c r="C172" s="120" t="s">
        <v>176</v>
      </c>
      <c r="D172" s="126" t="s">
        <v>34</v>
      </c>
      <c r="E172" s="316">
        <v>2000</v>
      </c>
      <c r="F172" s="187">
        <f t="shared" si="10"/>
        <v>3.6375541086173655</v>
      </c>
      <c r="G172" s="188">
        <v>549.82000000000005</v>
      </c>
      <c r="H172" s="318" t="s">
        <v>41</v>
      </c>
      <c r="I172" s="143" t="s">
        <v>99</v>
      </c>
      <c r="J172" s="576"/>
    </row>
    <row r="173" spans="1:10" ht="15.75" hidden="1" x14ac:dyDescent="0.25">
      <c r="A173" s="315">
        <v>43110</v>
      </c>
      <c r="B173" s="120" t="s">
        <v>273</v>
      </c>
      <c r="C173" s="120" t="s">
        <v>176</v>
      </c>
      <c r="D173" s="126" t="s">
        <v>34</v>
      </c>
      <c r="E173" s="316">
        <v>25000</v>
      </c>
      <c r="F173" s="187">
        <f t="shared" si="10"/>
        <v>45.469426357717069</v>
      </c>
      <c r="G173" s="188">
        <v>549.82000000000005</v>
      </c>
      <c r="H173" s="318" t="s">
        <v>41</v>
      </c>
      <c r="I173" s="143" t="s">
        <v>99</v>
      </c>
      <c r="J173" s="576"/>
    </row>
    <row r="174" spans="1:10" ht="15.75" hidden="1" x14ac:dyDescent="0.25">
      <c r="A174" s="315">
        <v>43110</v>
      </c>
      <c r="B174" s="120" t="s">
        <v>273</v>
      </c>
      <c r="C174" s="120" t="s">
        <v>176</v>
      </c>
      <c r="D174" s="126" t="s">
        <v>34</v>
      </c>
      <c r="E174" s="316">
        <v>2000</v>
      </c>
      <c r="F174" s="187">
        <f t="shared" si="10"/>
        <v>3.6375541086173655</v>
      </c>
      <c r="G174" s="188">
        <v>549.82000000000005</v>
      </c>
      <c r="H174" s="318" t="s">
        <v>41</v>
      </c>
      <c r="I174" s="143" t="s">
        <v>99</v>
      </c>
      <c r="J174" s="576"/>
    </row>
    <row r="175" spans="1:10" ht="15.75" hidden="1" x14ac:dyDescent="0.25">
      <c r="A175" s="315">
        <v>43112</v>
      </c>
      <c r="B175" s="120" t="s">
        <v>273</v>
      </c>
      <c r="C175" s="120" t="s">
        <v>176</v>
      </c>
      <c r="D175" s="123" t="s">
        <v>34</v>
      </c>
      <c r="E175" s="104">
        <v>2500</v>
      </c>
      <c r="F175" s="187">
        <f t="shared" si="10"/>
        <v>4.5469426357717069</v>
      </c>
      <c r="G175" s="188">
        <v>549.82000000000005</v>
      </c>
      <c r="H175" s="318" t="s">
        <v>41</v>
      </c>
      <c r="I175" s="143" t="s">
        <v>99</v>
      </c>
      <c r="J175" s="576"/>
    </row>
    <row r="176" spans="1:10" ht="15.75" hidden="1" x14ac:dyDescent="0.25">
      <c r="A176" s="315">
        <v>43112</v>
      </c>
      <c r="B176" s="120" t="s">
        <v>273</v>
      </c>
      <c r="C176" s="120" t="s">
        <v>176</v>
      </c>
      <c r="D176" s="123" t="s">
        <v>34</v>
      </c>
      <c r="E176" s="104">
        <v>2000</v>
      </c>
      <c r="F176" s="187">
        <f t="shared" si="10"/>
        <v>3.6375541086173655</v>
      </c>
      <c r="G176" s="188">
        <v>549.82000000000005</v>
      </c>
      <c r="H176" s="318" t="s">
        <v>41</v>
      </c>
      <c r="I176" s="143" t="s">
        <v>99</v>
      </c>
      <c r="J176" s="576"/>
    </row>
    <row r="177" spans="1:10" ht="15.75" hidden="1" x14ac:dyDescent="0.25">
      <c r="A177" s="315">
        <v>43112</v>
      </c>
      <c r="B177" s="120" t="s">
        <v>297</v>
      </c>
      <c r="C177" s="120" t="s">
        <v>176</v>
      </c>
      <c r="D177" s="123" t="s">
        <v>34</v>
      </c>
      <c r="E177" s="104">
        <v>2000</v>
      </c>
      <c r="F177" s="187">
        <f t="shared" si="10"/>
        <v>3.6375541086173655</v>
      </c>
      <c r="G177" s="188">
        <v>549.82000000000005</v>
      </c>
      <c r="H177" s="318" t="s">
        <v>41</v>
      </c>
      <c r="I177" s="143" t="s">
        <v>99</v>
      </c>
      <c r="J177" s="576"/>
    </row>
    <row r="178" spans="1:10" ht="15.75" hidden="1" x14ac:dyDescent="0.25">
      <c r="A178" s="315">
        <v>43112</v>
      </c>
      <c r="B178" s="120" t="s">
        <v>273</v>
      </c>
      <c r="C178" s="120" t="s">
        <v>176</v>
      </c>
      <c r="D178" s="123" t="s">
        <v>34</v>
      </c>
      <c r="E178" s="104">
        <v>2000</v>
      </c>
      <c r="F178" s="187">
        <f t="shared" si="10"/>
        <v>3.6375541086173655</v>
      </c>
      <c r="G178" s="188">
        <v>549.82000000000005</v>
      </c>
      <c r="H178" s="318" t="s">
        <v>41</v>
      </c>
      <c r="I178" s="143" t="s">
        <v>99</v>
      </c>
      <c r="J178" s="576"/>
    </row>
    <row r="179" spans="1:10" ht="15.75" hidden="1" x14ac:dyDescent="0.25">
      <c r="A179" s="317">
        <v>43120</v>
      </c>
      <c r="B179" s="120" t="s">
        <v>275</v>
      </c>
      <c r="C179" s="120" t="s">
        <v>176</v>
      </c>
      <c r="D179" s="123" t="s">
        <v>34</v>
      </c>
      <c r="E179" s="104">
        <v>43000</v>
      </c>
      <c r="F179" s="187">
        <f t="shared" si="10"/>
        <v>78.207413335273358</v>
      </c>
      <c r="G179" s="188">
        <v>549.82000000000005</v>
      </c>
      <c r="H179" s="318" t="s">
        <v>41</v>
      </c>
      <c r="I179" s="143" t="s">
        <v>99</v>
      </c>
      <c r="J179" s="576"/>
    </row>
    <row r="180" spans="1:10" ht="15.75" hidden="1" x14ac:dyDescent="0.25">
      <c r="A180" s="317">
        <v>43124</v>
      </c>
      <c r="B180" s="120" t="s">
        <v>298</v>
      </c>
      <c r="C180" s="120" t="s">
        <v>176</v>
      </c>
      <c r="D180" s="123" t="s">
        <v>34</v>
      </c>
      <c r="E180" s="104">
        <v>2000</v>
      </c>
      <c r="F180" s="187">
        <f t="shared" si="10"/>
        <v>3.6375541086173655</v>
      </c>
      <c r="G180" s="188">
        <v>549.82000000000005</v>
      </c>
      <c r="H180" s="318" t="s">
        <v>41</v>
      </c>
      <c r="I180" s="143" t="s">
        <v>99</v>
      </c>
      <c r="J180" s="576"/>
    </row>
    <row r="181" spans="1:10" ht="15.75" hidden="1" x14ac:dyDescent="0.25">
      <c r="A181" s="317">
        <v>43124</v>
      </c>
      <c r="B181" s="120" t="s">
        <v>299</v>
      </c>
      <c r="C181" s="120" t="s">
        <v>176</v>
      </c>
      <c r="D181" s="123" t="s">
        <v>34</v>
      </c>
      <c r="E181" s="104">
        <v>2000</v>
      </c>
      <c r="F181" s="187">
        <f t="shared" si="10"/>
        <v>3.6375541086173655</v>
      </c>
      <c r="G181" s="188">
        <v>549.82000000000005</v>
      </c>
      <c r="H181" s="318" t="s">
        <v>41</v>
      </c>
      <c r="I181" s="143" t="s">
        <v>99</v>
      </c>
      <c r="J181" s="576"/>
    </row>
    <row r="182" spans="1:10" ht="15.75" hidden="1" x14ac:dyDescent="0.25">
      <c r="A182" s="317">
        <v>43124</v>
      </c>
      <c r="B182" s="120" t="s">
        <v>300</v>
      </c>
      <c r="C182" s="120" t="s">
        <v>176</v>
      </c>
      <c r="D182" s="123" t="s">
        <v>34</v>
      </c>
      <c r="E182" s="104">
        <v>2000</v>
      </c>
      <c r="F182" s="187">
        <f t="shared" si="10"/>
        <v>3.6375541086173655</v>
      </c>
      <c r="G182" s="188">
        <v>549.82000000000005</v>
      </c>
      <c r="H182" s="318" t="s">
        <v>41</v>
      </c>
      <c r="I182" s="143" t="s">
        <v>99</v>
      </c>
      <c r="J182" s="576"/>
    </row>
    <row r="183" spans="1:10" ht="15.75" hidden="1" x14ac:dyDescent="0.25">
      <c r="A183" s="317">
        <v>43124</v>
      </c>
      <c r="B183" s="120" t="s">
        <v>301</v>
      </c>
      <c r="C183" s="120" t="s">
        <v>176</v>
      </c>
      <c r="D183" s="123" t="s">
        <v>34</v>
      </c>
      <c r="E183" s="104">
        <v>2000</v>
      </c>
      <c r="F183" s="187">
        <f t="shared" si="10"/>
        <v>3.6375541086173655</v>
      </c>
      <c r="G183" s="188">
        <v>549.82000000000005</v>
      </c>
      <c r="H183" s="318" t="s">
        <v>41</v>
      </c>
      <c r="I183" s="143" t="s">
        <v>99</v>
      </c>
      <c r="J183" s="577"/>
    </row>
    <row r="184" spans="1:10" ht="15.75" hidden="1" x14ac:dyDescent="0.25">
      <c r="A184" s="317">
        <v>43107</v>
      </c>
      <c r="B184" s="120" t="s">
        <v>302</v>
      </c>
      <c r="C184" s="120" t="s">
        <v>176</v>
      </c>
      <c r="D184" s="123" t="s">
        <v>102</v>
      </c>
      <c r="E184" s="104">
        <v>2350</v>
      </c>
      <c r="F184" s="187">
        <f t="shared" si="10"/>
        <v>4.2741260776254046</v>
      </c>
      <c r="G184" s="188">
        <v>549.82000000000005</v>
      </c>
      <c r="H184" s="318" t="s">
        <v>156</v>
      </c>
      <c r="I184" s="143" t="s">
        <v>99</v>
      </c>
      <c r="J184" s="575" t="s">
        <v>623</v>
      </c>
    </row>
    <row r="185" spans="1:10" ht="15.75" hidden="1" x14ac:dyDescent="0.25">
      <c r="A185" s="317">
        <v>43108</v>
      </c>
      <c r="B185" s="120" t="s">
        <v>303</v>
      </c>
      <c r="C185" s="120" t="s">
        <v>176</v>
      </c>
      <c r="D185" s="123" t="s">
        <v>102</v>
      </c>
      <c r="E185" s="104">
        <v>3500</v>
      </c>
      <c r="F185" s="187">
        <f t="shared" si="10"/>
        <v>6.3657196900803896</v>
      </c>
      <c r="G185" s="188">
        <v>549.82000000000005</v>
      </c>
      <c r="H185" s="318" t="s">
        <v>156</v>
      </c>
      <c r="I185" s="143" t="s">
        <v>99</v>
      </c>
      <c r="J185" s="576"/>
    </row>
    <row r="186" spans="1:10" ht="15.75" hidden="1" x14ac:dyDescent="0.25">
      <c r="A186" s="317">
        <v>43109</v>
      </c>
      <c r="B186" s="120" t="s">
        <v>304</v>
      </c>
      <c r="C186" s="120" t="s">
        <v>176</v>
      </c>
      <c r="D186" s="126" t="s">
        <v>102</v>
      </c>
      <c r="E186" s="316">
        <v>5000</v>
      </c>
      <c r="F186" s="187">
        <f t="shared" si="10"/>
        <v>9.0938852715434138</v>
      </c>
      <c r="G186" s="188">
        <v>549.82000000000005</v>
      </c>
      <c r="H186" s="318" t="s">
        <v>156</v>
      </c>
      <c r="I186" s="143" t="s">
        <v>99</v>
      </c>
      <c r="J186" s="576"/>
    </row>
    <row r="187" spans="1:10" ht="15.75" hidden="1" x14ac:dyDescent="0.25">
      <c r="A187" s="317">
        <v>43110</v>
      </c>
      <c r="B187" s="120" t="s">
        <v>305</v>
      </c>
      <c r="C187" s="120" t="s">
        <v>176</v>
      </c>
      <c r="D187" s="126" t="s">
        <v>3</v>
      </c>
      <c r="E187" s="316">
        <v>1500</v>
      </c>
      <c r="F187" s="187">
        <f t="shared" si="10"/>
        <v>2.7281655814630241</v>
      </c>
      <c r="G187" s="188">
        <v>549.82000000000005</v>
      </c>
      <c r="H187" s="318" t="s">
        <v>156</v>
      </c>
      <c r="I187" s="143" t="s">
        <v>99</v>
      </c>
      <c r="J187" s="576"/>
    </row>
    <row r="188" spans="1:10" ht="15.75" hidden="1" x14ac:dyDescent="0.25">
      <c r="A188" s="317">
        <v>43110</v>
      </c>
      <c r="B188" s="120" t="s">
        <v>306</v>
      </c>
      <c r="C188" s="120" t="s">
        <v>176</v>
      </c>
      <c r="D188" s="126" t="s">
        <v>3</v>
      </c>
      <c r="E188" s="316">
        <v>2000</v>
      </c>
      <c r="F188" s="187">
        <f t="shared" si="10"/>
        <v>3.6375541086173655</v>
      </c>
      <c r="G188" s="188">
        <v>549.82000000000005</v>
      </c>
      <c r="H188" s="318" t="s">
        <v>156</v>
      </c>
      <c r="I188" s="143" t="s">
        <v>99</v>
      </c>
      <c r="J188" s="576"/>
    </row>
    <row r="189" spans="1:10" ht="15.75" hidden="1" x14ac:dyDescent="0.25">
      <c r="A189" s="317">
        <v>43112</v>
      </c>
      <c r="B189" s="120" t="s">
        <v>307</v>
      </c>
      <c r="C189" s="120" t="s">
        <v>176</v>
      </c>
      <c r="D189" s="123" t="s">
        <v>3</v>
      </c>
      <c r="E189" s="104">
        <v>3000</v>
      </c>
      <c r="F189" s="187">
        <f t="shared" ref="F189:F209" si="11">E189/G189</f>
        <v>5.4563311629260483</v>
      </c>
      <c r="G189" s="188">
        <v>549.82000000000005</v>
      </c>
      <c r="H189" s="318" t="s">
        <v>156</v>
      </c>
      <c r="I189" s="143" t="s">
        <v>99</v>
      </c>
      <c r="J189" s="576"/>
    </row>
    <row r="190" spans="1:10" ht="15.75" hidden="1" x14ac:dyDescent="0.25">
      <c r="A190" s="317">
        <v>43112</v>
      </c>
      <c r="B190" s="120" t="s">
        <v>308</v>
      </c>
      <c r="C190" s="120" t="s">
        <v>176</v>
      </c>
      <c r="D190" s="123" t="s">
        <v>3</v>
      </c>
      <c r="E190" s="104">
        <v>2000</v>
      </c>
      <c r="F190" s="187">
        <f t="shared" si="11"/>
        <v>3.6375541086173655</v>
      </c>
      <c r="G190" s="188">
        <v>549.82000000000005</v>
      </c>
      <c r="H190" s="318" t="s">
        <v>156</v>
      </c>
      <c r="I190" s="143" t="s">
        <v>99</v>
      </c>
      <c r="J190" s="576"/>
    </row>
    <row r="191" spans="1:10" ht="15.75" hidden="1" x14ac:dyDescent="0.25">
      <c r="A191" s="317">
        <v>43116</v>
      </c>
      <c r="B191" s="120" t="s">
        <v>309</v>
      </c>
      <c r="C191" s="120" t="s">
        <v>176</v>
      </c>
      <c r="D191" s="123" t="s">
        <v>102</v>
      </c>
      <c r="E191" s="104">
        <v>2500</v>
      </c>
      <c r="F191" s="187">
        <f t="shared" si="11"/>
        <v>4.5469426357717069</v>
      </c>
      <c r="G191" s="188">
        <v>549.82000000000005</v>
      </c>
      <c r="H191" s="318" t="s">
        <v>156</v>
      </c>
      <c r="I191" s="143" t="s">
        <v>99</v>
      </c>
      <c r="J191" s="576"/>
    </row>
    <row r="192" spans="1:10" ht="15.75" hidden="1" x14ac:dyDescent="0.25">
      <c r="A192" s="315">
        <v>43119</v>
      </c>
      <c r="B192" s="120" t="s">
        <v>310</v>
      </c>
      <c r="C192" s="120" t="s">
        <v>176</v>
      </c>
      <c r="D192" s="123" t="s">
        <v>102</v>
      </c>
      <c r="E192" s="104">
        <v>8200</v>
      </c>
      <c r="F192" s="187">
        <f t="shared" si="11"/>
        <v>14.913971845331197</v>
      </c>
      <c r="G192" s="188">
        <v>549.82000000000005</v>
      </c>
      <c r="H192" s="318" t="s">
        <v>156</v>
      </c>
      <c r="I192" s="143" t="s">
        <v>99</v>
      </c>
      <c r="J192" s="576"/>
    </row>
    <row r="193" spans="1:10" ht="15.75" hidden="1" x14ac:dyDescent="0.25">
      <c r="A193" s="315">
        <v>43119</v>
      </c>
      <c r="B193" s="118" t="s">
        <v>311</v>
      </c>
      <c r="C193" s="120" t="s">
        <v>176</v>
      </c>
      <c r="D193" s="125" t="s">
        <v>102</v>
      </c>
      <c r="E193" s="321">
        <v>2000</v>
      </c>
      <c r="F193" s="187">
        <f t="shared" si="11"/>
        <v>3.6375541086173655</v>
      </c>
      <c r="G193" s="188">
        <v>549.82000000000005</v>
      </c>
      <c r="H193" s="318" t="s">
        <v>156</v>
      </c>
      <c r="I193" s="143" t="s">
        <v>99</v>
      </c>
      <c r="J193" s="576"/>
    </row>
    <row r="194" spans="1:10" ht="15.75" hidden="1" x14ac:dyDescent="0.25">
      <c r="A194" s="291">
        <v>43122</v>
      </c>
      <c r="B194" s="120" t="s">
        <v>312</v>
      </c>
      <c r="C194" s="120" t="s">
        <v>176</v>
      </c>
      <c r="D194" s="123" t="s">
        <v>102</v>
      </c>
      <c r="E194" s="104">
        <v>10000</v>
      </c>
      <c r="F194" s="187">
        <f t="shared" si="11"/>
        <v>18.187770543086828</v>
      </c>
      <c r="G194" s="188">
        <v>549.82000000000005</v>
      </c>
      <c r="H194" s="318" t="s">
        <v>156</v>
      </c>
      <c r="I194" s="143" t="s">
        <v>99</v>
      </c>
      <c r="J194" s="576"/>
    </row>
    <row r="195" spans="1:10" ht="15.75" hidden="1" x14ac:dyDescent="0.25">
      <c r="A195" s="291">
        <v>43122</v>
      </c>
      <c r="B195" s="120" t="s">
        <v>313</v>
      </c>
      <c r="C195" s="120" t="s">
        <v>176</v>
      </c>
      <c r="D195" s="123" t="s">
        <v>3</v>
      </c>
      <c r="E195" s="104">
        <v>2000</v>
      </c>
      <c r="F195" s="187">
        <f t="shared" si="11"/>
        <v>3.6375541086173655</v>
      </c>
      <c r="G195" s="188">
        <v>549.82000000000005</v>
      </c>
      <c r="H195" s="318" t="s">
        <v>156</v>
      </c>
      <c r="I195" s="143" t="s">
        <v>99</v>
      </c>
      <c r="J195" s="576"/>
    </row>
    <row r="196" spans="1:10" ht="15.75" hidden="1" x14ac:dyDescent="0.25">
      <c r="A196" s="317">
        <v>43124</v>
      </c>
      <c r="B196" s="120" t="s">
        <v>314</v>
      </c>
      <c r="C196" s="120" t="s">
        <v>176</v>
      </c>
      <c r="D196" s="123" t="s">
        <v>102</v>
      </c>
      <c r="E196" s="104">
        <v>1000</v>
      </c>
      <c r="F196" s="187">
        <f t="shared" si="11"/>
        <v>1.8187770543086828</v>
      </c>
      <c r="G196" s="188">
        <v>549.82000000000005</v>
      </c>
      <c r="H196" s="318" t="s">
        <v>156</v>
      </c>
      <c r="I196" s="143" t="s">
        <v>99</v>
      </c>
      <c r="J196" s="576"/>
    </row>
    <row r="197" spans="1:10" ht="15.75" hidden="1" x14ac:dyDescent="0.25">
      <c r="A197" s="317">
        <v>43124</v>
      </c>
      <c r="B197" s="120" t="s">
        <v>315</v>
      </c>
      <c r="C197" s="120" t="s">
        <v>176</v>
      </c>
      <c r="D197" s="123" t="s">
        <v>103</v>
      </c>
      <c r="E197" s="104">
        <v>3000</v>
      </c>
      <c r="F197" s="187">
        <f t="shared" si="11"/>
        <v>5.4563311629260483</v>
      </c>
      <c r="G197" s="188">
        <v>549.82000000000005</v>
      </c>
      <c r="H197" s="318" t="s">
        <v>156</v>
      </c>
      <c r="I197" s="143" t="s">
        <v>99</v>
      </c>
      <c r="J197" s="576"/>
    </row>
    <row r="198" spans="1:10" ht="15.75" hidden="1" x14ac:dyDescent="0.25">
      <c r="A198" s="317">
        <v>43129</v>
      </c>
      <c r="B198" s="120" t="s">
        <v>259</v>
      </c>
      <c r="C198" s="120" t="s">
        <v>176</v>
      </c>
      <c r="D198" s="123" t="s">
        <v>102</v>
      </c>
      <c r="E198" s="104">
        <v>10000</v>
      </c>
      <c r="F198" s="187">
        <f t="shared" si="11"/>
        <v>18.187770543086828</v>
      </c>
      <c r="G198" s="188">
        <v>549.82000000000005</v>
      </c>
      <c r="H198" s="318" t="s">
        <v>156</v>
      </c>
      <c r="I198" s="143" t="s">
        <v>99</v>
      </c>
      <c r="J198" s="576"/>
    </row>
    <row r="199" spans="1:10" ht="15.75" hidden="1" x14ac:dyDescent="0.25">
      <c r="A199" s="317">
        <v>43129</v>
      </c>
      <c r="B199" s="120" t="s">
        <v>316</v>
      </c>
      <c r="C199" s="120" t="s">
        <v>176</v>
      </c>
      <c r="D199" s="123" t="s">
        <v>3</v>
      </c>
      <c r="E199" s="104">
        <v>5000</v>
      </c>
      <c r="F199" s="187">
        <f t="shared" si="11"/>
        <v>9.0938852715434138</v>
      </c>
      <c r="G199" s="188">
        <v>549.82000000000005</v>
      </c>
      <c r="H199" s="318" t="s">
        <v>156</v>
      </c>
      <c r="I199" s="143" t="s">
        <v>99</v>
      </c>
      <c r="J199" s="576"/>
    </row>
    <row r="200" spans="1:10" ht="15.75" hidden="1" x14ac:dyDescent="0.25">
      <c r="A200" s="317">
        <v>43130</v>
      </c>
      <c r="B200" s="120" t="s">
        <v>317</v>
      </c>
      <c r="C200" s="120" t="s">
        <v>176</v>
      </c>
      <c r="D200" s="123" t="s">
        <v>3</v>
      </c>
      <c r="E200" s="104">
        <v>2000</v>
      </c>
      <c r="F200" s="187">
        <f t="shared" si="11"/>
        <v>3.6375541086173655</v>
      </c>
      <c r="G200" s="188">
        <v>549.82000000000005</v>
      </c>
      <c r="H200" s="318" t="s">
        <v>156</v>
      </c>
      <c r="I200" s="143" t="s">
        <v>99</v>
      </c>
      <c r="J200" s="576"/>
    </row>
    <row r="201" spans="1:10" ht="15.75" hidden="1" x14ac:dyDescent="0.25">
      <c r="A201" s="317">
        <v>43130</v>
      </c>
      <c r="B201" s="120" t="s">
        <v>316</v>
      </c>
      <c r="C201" s="120" t="s">
        <v>176</v>
      </c>
      <c r="D201" s="123" t="s">
        <v>3</v>
      </c>
      <c r="E201" s="104">
        <v>4000</v>
      </c>
      <c r="F201" s="187">
        <f t="shared" si="11"/>
        <v>7.275108217234731</v>
      </c>
      <c r="G201" s="188">
        <v>549.82000000000005</v>
      </c>
      <c r="H201" s="318" t="s">
        <v>156</v>
      </c>
      <c r="I201" s="143" t="s">
        <v>99</v>
      </c>
      <c r="J201" s="577"/>
    </row>
    <row r="202" spans="1:10" ht="15.75" hidden="1" x14ac:dyDescent="0.25">
      <c r="A202" s="317">
        <v>43106</v>
      </c>
      <c r="B202" s="120" t="s">
        <v>318</v>
      </c>
      <c r="C202" s="120" t="s">
        <v>176</v>
      </c>
      <c r="D202" s="123" t="s">
        <v>102</v>
      </c>
      <c r="E202" s="104">
        <v>2000</v>
      </c>
      <c r="F202" s="187">
        <f t="shared" si="11"/>
        <v>3.6375541086173655</v>
      </c>
      <c r="G202" s="188">
        <v>549.82000000000005</v>
      </c>
      <c r="H202" s="105" t="s">
        <v>157</v>
      </c>
      <c r="I202" s="143" t="s">
        <v>99</v>
      </c>
      <c r="J202" s="575" t="s">
        <v>624</v>
      </c>
    </row>
    <row r="203" spans="1:10" ht="15.75" hidden="1" x14ac:dyDescent="0.25">
      <c r="A203" s="317">
        <v>43108</v>
      </c>
      <c r="B203" s="120" t="s">
        <v>319</v>
      </c>
      <c r="C203" s="120" t="s">
        <v>176</v>
      </c>
      <c r="D203" s="123" t="s">
        <v>102</v>
      </c>
      <c r="E203" s="104">
        <v>500</v>
      </c>
      <c r="F203" s="187">
        <f t="shared" si="11"/>
        <v>0.90938852715434138</v>
      </c>
      <c r="G203" s="188">
        <v>549.82000000000005</v>
      </c>
      <c r="H203" s="105" t="s">
        <v>157</v>
      </c>
      <c r="I203" s="143" t="s">
        <v>99</v>
      </c>
      <c r="J203" s="576"/>
    </row>
    <row r="204" spans="1:10" ht="15.75" hidden="1" x14ac:dyDescent="0.25">
      <c r="A204" s="317">
        <v>43109</v>
      </c>
      <c r="B204" s="120" t="s">
        <v>320</v>
      </c>
      <c r="C204" s="120" t="s">
        <v>176</v>
      </c>
      <c r="D204" s="123" t="s">
        <v>3</v>
      </c>
      <c r="E204" s="104">
        <v>4000</v>
      </c>
      <c r="F204" s="187">
        <f t="shared" si="11"/>
        <v>7.275108217234731</v>
      </c>
      <c r="G204" s="188">
        <v>549.82000000000005</v>
      </c>
      <c r="H204" s="105" t="s">
        <v>157</v>
      </c>
      <c r="I204" s="143" t="s">
        <v>99</v>
      </c>
      <c r="J204" s="576"/>
    </row>
    <row r="205" spans="1:10" ht="15.75" hidden="1" x14ac:dyDescent="0.25">
      <c r="A205" s="315">
        <v>43111</v>
      </c>
      <c r="B205" s="120" t="s">
        <v>321</v>
      </c>
      <c r="C205" s="120" t="s">
        <v>176</v>
      </c>
      <c r="D205" s="126" t="s">
        <v>102</v>
      </c>
      <c r="E205" s="316">
        <v>3000</v>
      </c>
      <c r="F205" s="187">
        <f t="shared" si="11"/>
        <v>5.4563311629260483</v>
      </c>
      <c r="G205" s="188">
        <v>549.82000000000005</v>
      </c>
      <c r="H205" s="105" t="s">
        <v>157</v>
      </c>
      <c r="I205" s="143" t="s">
        <v>99</v>
      </c>
      <c r="J205" s="576"/>
    </row>
    <row r="206" spans="1:10" ht="15.75" hidden="1" x14ac:dyDescent="0.25">
      <c r="A206" s="315">
        <v>43119</v>
      </c>
      <c r="B206" s="120" t="s">
        <v>322</v>
      </c>
      <c r="C206" s="120" t="s">
        <v>176</v>
      </c>
      <c r="D206" s="123" t="s">
        <v>102</v>
      </c>
      <c r="E206" s="104">
        <v>4000</v>
      </c>
      <c r="F206" s="187">
        <f t="shared" si="11"/>
        <v>7.275108217234731</v>
      </c>
      <c r="G206" s="188">
        <v>549.82000000000005</v>
      </c>
      <c r="H206" s="105" t="s">
        <v>157</v>
      </c>
      <c r="I206" s="143" t="s">
        <v>99</v>
      </c>
      <c r="J206" s="576"/>
    </row>
    <row r="207" spans="1:10" ht="15.75" hidden="1" x14ac:dyDescent="0.25">
      <c r="A207" s="315">
        <v>43119</v>
      </c>
      <c r="B207" s="120" t="s">
        <v>323</v>
      </c>
      <c r="C207" s="120" t="s">
        <v>176</v>
      </c>
      <c r="D207" s="123" t="s">
        <v>102</v>
      </c>
      <c r="E207" s="104">
        <v>3500</v>
      </c>
      <c r="F207" s="187">
        <f t="shared" si="11"/>
        <v>6.3657196900803896</v>
      </c>
      <c r="G207" s="188">
        <v>549.82000000000005</v>
      </c>
      <c r="H207" s="105" t="s">
        <v>157</v>
      </c>
      <c r="I207" s="143" t="s">
        <v>99</v>
      </c>
      <c r="J207" s="576"/>
    </row>
    <row r="208" spans="1:10" ht="15.75" hidden="1" x14ac:dyDescent="0.25">
      <c r="A208" s="317">
        <v>43125</v>
      </c>
      <c r="B208" s="120" t="s">
        <v>324</v>
      </c>
      <c r="C208" s="120" t="s">
        <v>176</v>
      </c>
      <c r="D208" s="123" t="s">
        <v>102</v>
      </c>
      <c r="E208" s="104">
        <v>2500</v>
      </c>
      <c r="F208" s="187">
        <f t="shared" si="11"/>
        <v>4.5469426357717069</v>
      </c>
      <c r="G208" s="188">
        <v>549.82000000000005</v>
      </c>
      <c r="H208" s="105" t="s">
        <v>157</v>
      </c>
      <c r="I208" s="143" t="s">
        <v>99</v>
      </c>
      <c r="J208" s="576"/>
    </row>
    <row r="209" spans="1:10" ht="15.75" hidden="1" x14ac:dyDescent="0.25">
      <c r="A209" s="317">
        <v>43125</v>
      </c>
      <c r="B209" s="120" t="s">
        <v>325</v>
      </c>
      <c r="C209" s="120" t="s">
        <v>176</v>
      </c>
      <c r="D209" s="123" t="s">
        <v>102</v>
      </c>
      <c r="E209" s="104">
        <v>2000</v>
      </c>
      <c r="F209" s="187">
        <f t="shared" si="11"/>
        <v>3.6375541086173655</v>
      </c>
      <c r="G209" s="188">
        <v>549.82000000000005</v>
      </c>
      <c r="H209" s="105" t="s">
        <v>157</v>
      </c>
      <c r="I209" s="143" t="s">
        <v>99</v>
      </c>
      <c r="J209" s="577"/>
    </row>
    <row r="210" spans="1:10" ht="15.75" hidden="1" x14ac:dyDescent="0.25">
      <c r="A210" s="330">
        <v>43130</v>
      </c>
      <c r="B210" s="118" t="s">
        <v>222</v>
      </c>
      <c r="C210" s="120" t="s">
        <v>108</v>
      </c>
      <c r="D210" s="123" t="s">
        <v>3</v>
      </c>
      <c r="E210" s="331">
        <v>6600</v>
      </c>
      <c r="F210" s="187">
        <f>E210/G210</f>
        <v>12.003928558437305</v>
      </c>
      <c r="G210" s="188">
        <v>549.82000000000005</v>
      </c>
      <c r="H210" s="119" t="s">
        <v>23</v>
      </c>
      <c r="I210" s="143" t="s">
        <v>99</v>
      </c>
      <c r="J210" s="140" t="s">
        <v>625</v>
      </c>
    </row>
    <row r="211" spans="1:10" ht="15.75" hidden="1" x14ac:dyDescent="0.25">
      <c r="A211" s="332">
        <v>43133</v>
      </c>
      <c r="B211" s="118" t="s">
        <v>326</v>
      </c>
      <c r="C211" s="118" t="s">
        <v>327</v>
      </c>
      <c r="D211" s="125" t="s">
        <v>328</v>
      </c>
      <c r="E211" s="331">
        <v>68000</v>
      </c>
      <c r="F211" s="187">
        <f t="shared" ref="F211:F239" si="12">E211/G211</f>
        <v>123.67683969299043</v>
      </c>
      <c r="G211" s="188">
        <v>549.82000000000005</v>
      </c>
      <c r="H211" s="119" t="s">
        <v>329</v>
      </c>
      <c r="I211" s="143" t="s">
        <v>99</v>
      </c>
      <c r="J211" s="140" t="s">
        <v>626</v>
      </c>
    </row>
    <row r="212" spans="1:10" ht="15.75" hidden="1" x14ac:dyDescent="0.25">
      <c r="A212" s="330">
        <v>43133</v>
      </c>
      <c r="B212" s="118" t="s">
        <v>330</v>
      </c>
      <c r="C212" s="144" t="s">
        <v>331</v>
      </c>
      <c r="D212" s="125" t="s">
        <v>3</v>
      </c>
      <c r="E212" s="331">
        <v>7000</v>
      </c>
      <c r="F212" s="187">
        <f t="shared" si="12"/>
        <v>12.731439380160779</v>
      </c>
      <c r="G212" s="188">
        <v>549.82000000000005</v>
      </c>
      <c r="H212" s="119" t="s">
        <v>156</v>
      </c>
      <c r="I212" s="143" t="s">
        <v>99</v>
      </c>
      <c r="J212" s="140" t="s">
        <v>627</v>
      </c>
    </row>
    <row r="213" spans="1:10" ht="15.75" hidden="1" x14ac:dyDescent="0.25">
      <c r="A213" s="330">
        <v>43133</v>
      </c>
      <c r="B213" s="118" t="s">
        <v>332</v>
      </c>
      <c r="C213" s="120" t="s">
        <v>171</v>
      </c>
      <c r="D213" s="124" t="s">
        <v>3</v>
      </c>
      <c r="E213" s="331">
        <v>149000</v>
      </c>
      <c r="F213" s="187">
        <f t="shared" si="12"/>
        <v>270.99778109199372</v>
      </c>
      <c r="G213" s="188">
        <v>549.82000000000005</v>
      </c>
      <c r="H213" s="119" t="s">
        <v>23</v>
      </c>
      <c r="I213" s="143" t="s">
        <v>99</v>
      </c>
      <c r="J213" s="140" t="s">
        <v>628</v>
      </c>
    </row>
    <row r="214" spans="1:10" ht="15.75" hidden="1" x14ac:dyDescent="0.25">
      <c r="A214" s="330">
        <v>43133</v>
      </c>
      <c r="B214" s="118" t="s">
        <v>333</v>
      </c>
      <c r="C214" s="120" t="s">
        <v>182</v>
      </c>
      <c r="D214" s="124" t="s">
        <v>153</v>
      </c>
      <c r="E214" s="331">
        <v>25000</v>
      </c>
      <c r="F214" s="187">
        <f t="shared" si="12"/>
        <v>45.469426357717069</v>
      </c>
      <c r="G214" s="188">
        <v>549.82000000000005</v>
      </c>
      <c r="H214" s="118" t="s">
        <v>41</v>
      </c>
      <c r="I214" s="143" t="s">
        <v>99</v>
      </c>
      <c r="J214" s="140" t="s">
        <v>629</v>
      </c>
    </row>
    <row r="215" spans="1:10" ht="15.75" hidden="1" x14ac:dyDescent="0.25">
      <c r="A215" s="330">
        <v>43133</v>
      </c>
      <c r="B215" s="118" t="s">
        <v>333</v>
      </c>
      <c r="C215" s="120" t="s">
        <v>182</v>
      </c>
      <c r="D215" s="124" t="s">
        <v>153</v>
      </c>
      <c r="E215" s="331">
        <v>25000</v>
      </c>
      <c r="F215" s="187">
        <f t="shared" si="12"/>
        <v>45.469426357717069</v>
      </c>
      <c r="G215" s="188">
        <v>549.82000000000005</v>
      </c>
      <c r="H215" s="118" t="s">
        <v>33</v>
      </c>
      <c r="I215" s="143" t="s">
        <v>99</v>
      </c>
      <c r="J215" s="580" t="s">
        <v>630</v>
      </c>
    </row>
    <row r="216" spans="1:10" ht="15.75" hidden="1" x14ac:dyDescent="0.25">
      <c r="A216" s="330">
        <v>43133</v>
      </c>
      <c r="B216" s="118" t="s">
        <v>334</v>
      </c>
      <c r="C216" s="144" t="s">
        <v>182</v>
      </c>
      <c r="D216" s="145" t="s">
        <v>153</v>
      </c>
      <c r="E216" s="331">
        <v>48000</v>
      </c>
      <c r="F216" s="187">
        <f t="shared" si="12"/>
        <v>87.301298606816772</v>
      </c>
      <c r="G216" s="188">
        <v>549.82000000000005</v>
      </c>
      <c r="H216" s="118" t="s">
        <v>33</v>
      </c>
      <c r="I216" s="143" t="s">
        <v>99</v>
      </c>
      <c r="J216" s="581"/>
    </row>
    <row r="217" spans="1:10" ht="15.75" hidden="1" x14ac:dyDescent="0.25">
      <c r="A217" s="330">
        <v>43133</v>
      </c>
      <c r="B217" s="118" t="s">
        <v>335</v>
      </c>
      <c r="C217" s="144" t="s">
        <v>202</v>
      </c>
      <c r="D217" s="145" t="s">
        <v>153</v>
      </c>
      <c r="E217" s="331">
        <v>10000</v>
      </c>
      <c r="F217" s="187">
        <f t="shared" si="12"/>
        <v>18.187770543086828</v>
      </c>
      <c r="G217" s="188">
        <v>549.82000000000005</v>
      </c>
      <c r="H217" s="118" t="s">
        <v>33</v>
      </c>
      <c r="I217" s="143" t="s">
        <v>99</v>
      </c>
      <c r="J217" s="582"/>
    </row>
    <row r="218" spans="1:10" ht="15.75" hidden="1" x14ac:dyDescent="0.25">
      <c r="A218" s="330">
        <v>43133</v>
      </c>
      <c r="B218" s="118" t="s">
        <v>333</v>
      </c>
      <c r="C218" s="144" t="s">
        <v>182</v>
      </c>
      <c r="D218" s="145" t="s">
        <v>153</v>
      </c>
      <c r="E218" s="331">
        <v>25000</v>
      </c>
      <c r="F218" s="187">
        <f t="shared" si="12"/>
        <v>45.469426357717069</v>
      </c>
      <c r="G218" s="188">
        <v>549.82000000000005</v>
      </c>
      <c r="H218" s="118" t="s">
        <v>39</v>
      </c>
      <c r="I218" s="143" t="s">
        <v>99</v>
      </c>
      <c r="J218" s="580" t="s">
        <v>631</v>
      </c>
    </row>
    <row r="219" spans="1:10" ht="15.75" hidden="1" x14ac:dyDescent="0.25">
      <c r="A219" s="330">
        <v>43133</v>
      </c>
      <c r="B219" s="118" t="s">
        <v>334</v>
      </c>
      <c r="C219" s="112" t="s">
        <v>182</v>
      </c>
      <c r="D219" s="124" t="s">
        <v>153</v>
      </c>
      <c r="E219" s="331">
        <v>50000</v>
      </c>
      <c r="F219" s="187">
        <f t="shared" si="12"/>
        <v>90.938852715434138</v>
      </c>
      <c r="G219" s="188">
        <v>549.82000000000005</v>
      </c>
      <c r="H219" s="118" t="s">
        <v>39</v>
      </c>
      <c r="I219" s="143" t="s">
        <v>99</v>
      </c>
      <c r="J219" s="582"/>
    </row>
    <row r="220" spans="1:10" ht="15.75" hidden="1" x14ac:dyDescent="0.25">
      <c r="A220" s="330">
        <v>43133</v>
      </c>
      <c r="B220" s="144" t="s">
        <v>472</v>
      </c>
      <c r="C220" s="144" t="s">
        <v>398</v>
      </c>
      <c r="D220" s="145" t="s">
        <v>3</v>
      </c>
      <c r="E220" s="341">
        <v>41040</v>
      </c>
      <c r="F220" s="187">
        <f t="shared" si="12"/>
        <v>74.642610308828338</v>
      </c>
      <c r="G220" s="188">
        <v>549.82000000000005</v>
      </c>
      <c r="H220" s="118" t="s">
        <v>70</v>
      </c>
      <c r="I220" s="143" t="s">
        <v>99</v>
      </c>
      <c r="J220" s="379" t="s">
        <v>632</v>
      </c>
    </row>
    <row r="221" spans="1:10" ht="15.75" hidden="1" x14ac:dyDescent="0.25">
      <c r="A221" s="330">
        <v>43133</v>
      </c>
      <c r="B221" s="144" t="s">
        <v>204</v>
      </c>
      <c r="C221" s="112" t="s">
        <v>109</v>
      </c>
      <c r="D221" s="124" t="s">
        <v>3</v>
      </c>
      <c r="E221" s="341">
        <v>5850</v>
      </c>
      <c r="F221" s="187">
        <f t="shared" si="12"/>
        <v>10.639845767705793</v>
      </c>
      <c r="G221" s="188">
        <v>549.82000000000005</v>
      </c>
      <c r="H221" s="118" t="s">
        <v>70</v>
      </c>
      <c r="I221" s="143" t="s">
        <v>99</v>
      </c>
      <c r="J221" s="379" t="s">
        <v>633</v>
      </c>
    </row>
    <row r="222" spans="1:10" ht="15.75" hidden="1" x14ac:dyDescent="0.25">
      <c r="A222" s="330">
        <v>43135</v>
      </c>
      <c r="B222" s="118" t="s">
        <v>336</v>
      </c>
      <c r="C222" s="120" t="s">
        <v>176</v>
      </c>
      <c r="D222" s="125" t="s">
        <v>25</v>
      </c>
      <c r="E222" s="333">
        <v>45000</v>
      </c>
      <c r="F222" s="187">
        <f t="shared" si="12"/>
        <v>81.844967443890724</v>
      </c>
      <c r="G222" s="188">
        <v>549.82000000000005</v>
      </c>
      <c r="H222" s="119" t="s">
        <v>23</v>
      </c>
      <c r="I222" s="143" t="s">
        <v>99</v>
      </c>
      <c r="J222" s="140" t="s">
        <v>634</v>
      </c>
    </row>
    <row r="223" spans="1:10" ht="15.75" hidden="1" x14ac:dyDescent="0.25">
      <c r="A223" s="330">
        <v>43135</v>
      </c>
      <c r="B223" s="120" t="s">
        <v>337</v>
      </c>
      <c r="C223" s="120" t="s">
        <v>182</v>
      </c>
      <c r="D223" s="125" t="s">
        <v>25</v>
      </c>
      <c r="E223" s="333">
        <v>11620.03</v>
      </c>
      <c r="F223" s="187">
        <f t="shared" si="12"/>
        <v>21.134243934378524</v>
      </c>
      <c r="G223" s="188">
        <v>549.82000000000005</v>
      </c>
      <c r="H223" s="119" t="s">
        <v>23</v>
      </c>
      <c r="I223" s="143" t="s">
        <v>99</v>
      </c>
      <c r="J223" s="140" t="s">
        <v>635</v>
      </c>
    </row>
    <row r="224" spans="1:10" ht="15.75" hidden="1" x14ac:dyDescent="0.25">
      <c r="A224" s="330">
        <v>43135</v>
      </c>
      <c r="B224" s="118" t="s">
        <v>338</v>
      </c>
      <c r="C224" s="112" t="s">
        <v>171</v>
      </c>
      <c r="D224" s="123" t="s">
        <v>25</v>
      </c>
      <c r="E224" s="333">
        <v>12854.56</v>
      </c>
      <c r="F224" s="187">
        <f t="shared" si="12"/>
        <v>23.379578771234218</v>
      </c>
      <c r="G224" s="188">
        <v>549.82000000000005</v>
      </c>
      <c r="H224" s="119" t="s">
        <v>23</v>
      </c>
      <c r="I224" s="143" t="s">
        <v>99</v>
      </c>
      <c r="J224" s="140" t="s">
        <v>636</v>
      </c>
    </row>
    <row r="225" spans="1:10" ht="15.75" hidden="1" x14ac:dyDescent="0.25">
      <c r="A225" s="330">
        <v>43135</v>
      </c>
      <c r="B225" s="120" t="s">
        <v>339</v>
      </c>
      <c r="C225" s="120" t="s">
        <v>182</v>
      </c>
      <c r="D225" s="123" t="s">
        <v>25</v>
      </c>
      <c r="E225" s="333">
        <v>20500</v>
      </c>
      <c r="F225" s="187">
        <f t="shared" si="12"/>
        <v>37.284929613327996</v>
      </c>
      <c r="G225" s="188">
        <v>549.82000000000005</v>
      </c>
      <c r="H225" s="119" t="s">
        <v>23</v>
      </c>
      <c r="I225" s="143" t="s">
        <v>99</v>
      </c>
      <c r="J225" s="140" t="s">
        <v>637</v>
      </c>
    </row>
    <row r="226" spans="1:10" ht="15.75" hidden="1" x14ac:dyDescent="0.25">
      <c r="A226" s="330">
        <v>43136</v>
      </c>
      <c r="B226" s="118" t="s">
        <v>340</v>
      </c>
      <c r="C226" s="120" t="s">
        <v>176</v>
      </c>
      <c r="D226" s="126" t="s">
        <v>25</v>
      </c>
      <c r="E226" s="333">
        <v>18383.12</v>
      </c>
      <c r="F226" s="187">
        <f t="shared" si="12"/>
        <v>33.434796842603028</v>
      </c>
      <c r="G226" s="188">
        <v>549.82000000000005</v>
      </c>
      <c r="H226" s="320" t="s">
        <v>24</v>
      </c>
      <c r="I226" s="143" t="s">
        <v>99</v>
      </c>
      <c r="J226" s="140" t="s">
        <v>638</v>
      </c>
    </row>
    <row r="227" spans="1:10" ht="15.75" hidden="1" x14ac:dyDescent="0.25">
      <c r="A227" s="330">
        <v>43136</v>
      </c>
      <c r="B227" s="118" t="s">
        <v>222</v>
      </c>
      <c r="C227" s="144" t="s">
        <v>108</v>
      </c>
      <c r="D227" s="126" t="s">
        <v>3</v>
      </c>
      <c r="E227" s="333">
        <v>2200</v>
      </c>
      <c r="F227" s="187">
        <f t="shared" si="12"/>
        <v>4.0013095194791015</v>
      </c>
      <c r="G227" s="188">
        <v>549.82000000000005</v>
      </c>
      <c r="H227" s="119" t="s">
        <v>23</v>
      </c>
      <c r="I227" s="143" t="s">
        <v>99</v>
      </c>
      <c r="J227" s="140" t="s">
        <v>639</v>
      </c>
    </row>
    <row r="228" spans="1:10" ht="15.75" hidden="1" x14ac:dyDescent="0.25">
      <c r="A228" s="330">
        <v>43136</v>
      </c>
      <c r="B228" s="118" t="s">
        <v>341</v>
      </c>
      <c r="C228" s="334" t="s">
        <v>108</v>
      </c>
      <c r="D228" s="308" t="s">
        <v>3</v>
      </c>
      <c r="E228" s="331">
        <v>7080</v>
      </c>
      <c r="F228" s="187">
        <f t="shared" si="12"/>
        <v>12.876941544505474</v>
      </c>
      <c r="G228" s="188">
        <v>549.82000000000005</v>
      </c>
      <c r="H228" s="118" t="s">
        <v>329</v>
      </c>
      <c r="I228" s="143" t="s">
        <v>99</v>
      </c>
      <c r="J228" s="140" t="s">
        <v>640</v>
      </c>
    </row>
    <row r="229" spans="1:10" ht="15.75" hidden="1" x14ac:dyDescent="0.25">
      <c r="A229" s="330">
        <v>43136</v>
      </c>
      <c r="B229" s="144" t="s">
        <v>473</v>
      </c>
      <c r="C229" s="144" t="s">
        <v>398</v>
      </c>
      <c r="D229" s="125" t="s">
        <v>3</v>
      </c>
      <c r="E229" s="341">
        <v>350000</v>
      </c>
      <c r="F229" s="187">
        <f t="shared" si="12"/>
        <v>636.57196900803899</v>
      </c>
      <c r="G229" s="188">
        <v>549.82000000000005</v>
      </c>
      <c r="H229" s="118" t="s">
        <v>70</v>
      </c>
      <c r="I229" s="143" t="s">
        <v>99</v>
      </c>
      <c r="J229" s="379" t="s">
        <v>641</v>
      </c>
    </row>
    <row r="230" spans="1:10" ht="15.75" hidden="1" x14ac:dyDescent="0.25">
      <c r="A230" s="330">
        <v>43136</v>
      </c>
      <c r="B230" s="144" t="s">
        <v>474</v>
      </c>
      <c r="C230" s="144" t="s">
        <v>331</v>
      </c>
      <c r="D230" s="125" t="s">
        <v>3</v>
      </c>
      <c r="E230" s="341">
        <v>100000</v>
      </c>
      <c r="F230" s="187">
        <f t="shared" si="12"/>
        <v>181.87770543086828</v>
      </c>
      <c r="G230" s="188">
        <v>549.82000000000005</v>
      </c>
      <c r="H230" s="118" t="s">
        <v>70</v>
      </c>
      <c r="I230" s="143" t="s">
        <v>99</v>
      </c>
      <c r="J230" s="379" t="s">
        <v>641</v>
      </c>
    </row>
    <row r="231" spans="1:10" ht="15.75" hidden="1" x14ac:dyDescent="0.25">
      <c r="A231" s="330">
        <v>43136</v>
      </c>
      <c r="B231" s="147" t="s">
        <v>475</v>
      </c>
      <c r="C231" s="144" t="s">
        <v>182</v>
      </c>
      <c r="D231" s="123" t="s">
        <v>25</v>
      </c>
      <c r="E231" s="341">
        <v>58869</v>
      </c>
      <c r="F231" s="187">
        <f t="shared" si="12"/>
        <v>107.06958641009784</v>
      </c>
      <c r="G231" s="188">
        <v>549.82000000000005</v>
      </c>
      <c r="H231" s="118" t="s">
        <v>70</v>
      </c>
      <c r="I231" s="143" t="s">
        <v>99</v>
      </c>
      <c r="J231" s="379" t="s">
        <v>642</v>
      </c>
    </row>
    <row r="232" spans="1:10" ht="15.75" hidden="1" x14ac:dyDescent="0.25">
      <c r="A232" s="330">
        <v>43136</v>
      </c>
      <c r="B232" s="147" t="s">
        <v>154</v>
      </c>
      <c r="C232" s="144" t="s">
        <v>109</v>
      </c>
      <c r="D232" s="123" t="s">
        <v>3</v>
      </c>
      <c r="E232" s="341">
        <v>2564</v>
      </c>
      <c r="F232" s="187">
        <f t="shared" si="12"/>
        <v>4.6633443672474622</v>
      </c>
      <c r="G232" s="188">
        <v>549.82000000000005</v>
      </c>
      <c r="H232" s="118" t="s">
        <v>70</v>
      </c>
      <c r="I232" s="143" t="s">
        <v>99</v>
      </c>
      <c r="J232" s="379" t="s">
        <v>643</v>
      </c>
    </row>
    <row r="233" spans="1:10" ht="15.75" hidden="1" x14ac:dyDescent="0.25">
      <c r="A233" s="332">
        <v>43136</v>
      </c>
      <c r="B233" s="118" t="s">
        <v>342</v>
      </c>
      <c r="C233" s="120" t="s">
        <v>182</v>
      </c>
      <c r="D233" s="125" t="s">
        <v>153</v>
      </c>
      <c r="E233" s="333">
        <v>48000</v>
      </c>
      <c r="F233" s="187">
        <f t="shared" si="12"/>
        <v>87.301298606816772</v>
      </c>
      <c r="G233" s="188">
        <v>549.82000000000005</v>
      </c>
      <c r="H233" s="119" t="s">
        <v>33</v>
      </c>
      <c r="I233" s="143" t="s">
        <v>99</v>
      </c>
      <c r="J233" s="140" t="s">
        <v>644</v>
      </c>
    </row>
    <row r="234" spans="1:10" ht="15.75" hidden="1" x14ac:dyDescent="0.25">
      <c r="A234" s="330">
        <v>43137</v>
      </c>
      <c r="B234" s="147" t="s">
        <v>476</v>
      </c>
      <c r="C234" s="118" t="s">
        <v>195</v>
      </c>
      <c r="D234" s="125" t="s">
        <v>25</v>
      </c>
      <c r="E234" s="342">
        <v>16500</v>
      </c>
      <c r="F234" s="187">
        <f t="shared" si="12"/>
        <v>30.009821396093265</v>
      </c>
      <c r="G234" s="188">
        <v>549.82000000000005</v>
      </c>
      <c r="H234" s="119" t="s">
        <v>70</v>
      </c>
      <c r="I234" s="143" t="s">
        <v>99</v>
      </c>
      <c r="J234" s="379" t="s">
        <v>645</v>
      </c>
    </row>
    <row r="235" spans="1:10" ht="15.75" hidden="1" x14ac:dyDescent="0.25">
      <c r="A235" s="332">
        <v>43137</v>
      </c>
      <c r="B235" s="118" t="s">
        <v>343</v>
      </c>
      <c r="C235" s="307" t="s">
        <v>238</v>
      </c>
      <c r="D235" s="126" t="s">
        <v>25</v>
      </c>
      <c r="E235" s="331">
        <v>29179.19</v>
      </c>
      <c r="F235" s="187">
        <f t="shared" si="12"/>
        <v>53.070441235313368</v>
      </c>
      <c r="G235" s="188">
        <v>549.82000000000005</v>
      </c>
      <c r="H235" s="320" t="s">
        <v>24</v>
      </c>
      <c r="I235" s="143" t="s">
        <v>99</v>
      </c>
      <c r="J235" s="140" t="s">
        <v>646</v>
      </c>
    </row>
    <row r="236" spans="1:10" ht="15.75" hidden="1" x14ac:dyDescent="0.25">
      <c r="A236" s="330">
        <v>43139</v>
      </c>
      <c r="B236" s="118" t="s">
        <v>344</v>
      </c>
      <c r="C236" s="120" t="s">
        <v>108</v>
      </c>
      <c r="D236" s="123" t="s">
        <v>3</v>
      </c>
      <c r="E236" s="331">
        <v>21244</v>
      </c>
      <c r="F236" s="187">
        <f t="shared" si="12"/>
        <v>38.638099741733654</v>
      </c>
      <c r="G236" s="188">
        <v>549.82000000000005</v>
      </c>
      <c r="H236" s="119" t="s">
        <v>31</v>
      </c>
      <c r="I236" s="143" t="s">
        <v>99</v>
      </c>
      <c r="J236" s="140" t="s">
        <v>647</v>
      </c>
    </row>
    <row r="237" spans="1:10" ht="15.75" hidden="1" x14ac:dyDescent="0.25">
      <c r="A237" s="330">
        <v>43140</v>
      </c>
      <c r="B237" s="106" t="s">
        <v>345</v>
      </c>
      <c r="C237" s="120" t="s">
        <v>176</v>
      </c>
      <c r="D237" s="125" t="s">
        <v>153</v>
      </c>
      <c r="E237" s="331">
        <v>20000</v>
      </c>
      <c r="F237" s="187">
        <f t="shared" si="12"/>
        <v>36.375541086173655</v>
      </c>
      <c r="G237" s="188">
        <v>549.82000000000005</v>
      </c>
      <c r="H237" s="119" t="s">
        <v>40</v>
      </c>
      <c r="I237" s="143" t="s">
        <v>99</v>
      </c>
      <c r="J237" s="140" t="s">
        <v>648</v>
      </c>
    </row>
    <row r="238" spans="1:10" ht="15.75" hidden="1" x14ac:dyDescent="0.25">
      <c r="A238" s="330">
        <v>43140</v>
      </c>
      <c r="B238" s="106" t="s">
        <v>346</v>
      </c>
      <c r="C238" s="120" t="s">
        <v>176</v>
      </c>
      <c r="D238" s="125" t="s">
        <v>153</v>
      </c>
      <c r="E238" s="331">
        <v>6000</v>
      </c>
      <c r="F238" s="187">
        <f t="shared" si="12"/>
        <v>10.912662325852097</v>
      </c>
      <c r="G238" s="188">
        <v>549.82000000000005</v>
      </c>
      <c r="H238" s="119" t="s">
        <v>40</v>
      </c>
      <c r="I238" s="143" t="s">
        <v>99</v>
      </c>
      <c r="J238" s="140" t="s">
        <v>649</v>
      </c>
    </row>
    <row r="239" spans="1:10" ht="15.75" hidden="1" x14ac:dyDescent="0.25">
      <c r="A239" s="330">
        <v>43143</v>
      </c>
      <c r="B239" s="147" t="s">
        <v>477</v>
      </c>
      <c r="C239" s="118" t="s">
        <v>108</v>
      </c>
      <c r="D239" s="125" t="s">
        <v>3</v>
      </c>
      <c r="E239" s="341">
        <v>572300</v>
      </c>
      <c r="F239" s="187">
        <f t="shared" si="12"/>
        <v>1040.8861081808591</v>
      </c>
      <c r="G239" s="188">
        <v>549.82000000000005</v>
      </c>
      <c r="H239" s="119" t="s">
        <v>70</v>
      </c>
      <c r="I239" s="143" t="s">
        <v>99</v>
      </c>
      <c r="J239" s="379" t="s">
        <v>650</v>
      </c>
    </row>
    <row r="240" spans="1:10" hidden="1" x14ac:dyDescent="0.25">
      <c r="A240" s="330">
        <v>43143</v>
      </c>
      <c r="B240" s="147" t="s">
        <v>478</v>
      </c>
      <c r="C240" s="118" t="s">
        <v>110</v>
      </c>
      <c r="D240" s="125" t="s">
        <v>3</v>
      </c>
      <c r="E240" s="341">
        <v>1046907</v>
      </c>
      <c r="F240" s="189">
        <f>E240/G240</f>
        <v>2005.1464250828369</v>
      </c>
      <c r="G240" s="189">
        <v>522.11</v>
      </c>
      <c r="H240" s="119" t="s">
        <v>70</v>
      </c>
      <c r="I240" s="143" t="s">
        <v>100</v>
      </c>
      <c r="J240" s="379" t="s">
        <v>651</v>
      </c>
    </row>
    <row r="241" spans="1:10" ht="15.75" hidden="1" x14ac:dyDescent="0.25">
      <c r="A241" s="330">
        <v>43143</v>
      </c>
      <c r="B241" s="106" t="s">
        <v>347</v>
      </c>
      <c r="C241" s="120" t="s">
        <v>108</v>
      </c>
      <c r="D241" s="125" t="s">
        <v>3</v>
      </c>
      <c r="E241" s="331">
        <v>20500</v>
      </c>
      <c r="F241" s="189">
        <f t="shared" ref="F241:F304" si="13">E241/G241</f>
        <v>39.263756679626894</v>
      </c>
      <c r="G241" s="189">
        <v>522.11</v>
      </c>
      <c r="H241" s="119" t="s">
        <v>23</v>
      </c>
      <c r="I241" s="143" t="s">
        <v>100</v>
      </c>
      <c r="J241" s="140" t="s">
        <v>652</v>
      </c>
    </row>
    <row r="242" spans="1:10" ht="15.75" hidden="1" x14ac:dyDescent="0.25">
      <c r="A242" s="330">
        <v>43143</v>
      </c>
      <c r="B242" s="106" t="s">
        <v>348</v>
      </c>
      <c r="C242" s="120" t="s">
        <v>108</v>
      </c>
      <c r="D242" s="123" t="s">
        <v>3</v>
      </c>
      <c r="E242" s="331">
        <v>63500</v>
      </c>
      <c r="F242" s="189">
        <f t="shared" si="13"/>
        <v>121.62188044664917</v>
      </c>
      <c r="G242" s="189">
        <v>522.11</v>
      </c>
      <c r="H242" s="119" t="s">
        <v>23</v>
      </c>
      <c r="I242" s="143" t="s">
        <v>100</v>
      </c>
      <c r="J242" s="140" t="s">
        <v>653</v>
      </c>
    </row>
    <row r="243" spans="1:10" ht="15.75" hidden="1" x14ac:dyDescent="0.25">
      <c r="A243" s="330">
        <v>43143</v>
      </c>
      <c r="B243" s="106" t="s">
        <v>349</v>
      </c>
      <c r="C243" s="120" t="s">
        <v>108</v>
      </c>
      <c r="D243" s="123" t="s">
        <v>3</v>
      </c>
      <c r="E243" s="331">
        <v>10000</v>
      </c>
      <c r="F243" s="189">
        <f t="shared" si="13"/>
        <v>19.153052038842389</v>
      </c>
      <c r="G243" s="189">
        <v>522.11</v>
      </c>
      <c r="H243" s="119" t="s">
        <v>23</v>
      </c>
      <c r="I243" s="143" t="s">
        <v>100</v>
      </c>
      <c r="J243" s="140" t="s">
        <v>654</v>
      </c>
    </row>
    <row r="244" spans="1:10" ht="15.75" hidden="1" x14ac:dyDescent="0.25">
      <c r="A244" s="330">
        <v>43143</v>
      </c>
      <c r="B244" s="106" t="s">
        <v>350</v>
      </c>
      <c r="C244" s="120" t="s">
        <v>110</v>
      </c>
      <c r="D244" s="123" t="s">
        <v>3</v>
      </c>
      <c r="E244" s="331">
        <v>20000</v>
      </c>
      <c r="F244" s="189">
        <f t="shared" si="13"/>
        <v>38.306104077684779</v>
      </c>
      <c r="G244" s="189">
        <v>522.11</v>
      </c>
      <c r="H244" s="119" t="s">
        <v>156</v>
      </c>
      <c r="I244" s="143" t="s">
        <v>100</v>
      </c>
      <c r="J244" s="140" t="s">
        <v>655</v>
      </c>
    </row>
    <row r="245" spans="1:10" ht="15.75" hidden="1" x14ac:dyDescent="0.25">
      <c r="A245" s="330">
        <v>43143</v>
      </c>
      <c r="B245" s="118" t="s">
        <v>351</v>
      </c>
      <c r="C245" s="120" t="s">
        <v>352</v>
      </c>
      <c r="D245" s="125" t="s">
        <v>3</v>
      </c>
      <c r="E245" s="331">
        <v>10700</v>
      </c>
      <c r="F245" s="189">
        <f t="shared" si="13"/>
        <v>20.493765681561356</v>
      </c>
      <c r="G245" s="189">
        <v>522.11</v>
      </c>
      <c r="H245" s="119" t="s">
        <v>33</v>
      </c>
      <c r="I245" s="143" t="s">
        <v>100</v>
      </c>
      <c r="J245" s="140" t="s">
        <v>656</v>
      </c>
    </row>
    <row r="246" spans="1:10" ht="15.75" hidden="1" x14ac:dyDescent="0.25">
      <c r="A246" s="330">
        <v>43143</v>
      </c>
      <c r="B246" s="118" t="s">
        <v>353</v>
      </c>
      <c r="C246" s="120" t="s">
        <v>108</v>
      </c>
      <c r="D246" s="126" t="s">
        <v>3</v>
      </c>
      <c r="E246" s="331">
        <v>41300</v>
      </c>
      <c r="F246" s="189">
        <f t="shared" si="13"/>
        <v>79.102104920419066</v>
      </c>
      <c r="G246" s="189">
        <v>522.11</v>
      </c>
      <c r="H246" s="119" t="s">
        <v>31</v>
      </c>
      <c r="I246" s="143" t="s">
        <v>100</v>
      </c>
      <c r="J246" s="140" t="s">
        <v>657</v>
      </c>
    </row>
    <row r="247" spans="1:10" ht="15.75" hidden="1" x14ac:dyDescent="0.25">
      <c r="A247" s="330">
        <v>43143</v>
      </c>
      <c r="B247" s="118" t="s">
        <v>204</v>
      </c>
      <c r="C247" s="120" t="s">
        <v>109</v>
      </c>
      <c r="D247" s="126" t="s">
        <v>3</v>
      </c>
      <c r="E247" s="331">
        <v>2925</v>
      </c>
      <c r="F247" s="187">
        <f t="shared" si="13"/>
        <v>5.6022677213613985</v>
      </c>
      <c r="G247" s="188">
        <v>522.11</v>
      </c>
      <c r="H247" s="119" t="s">
        <v>479</v>
      </c>
      <c r="I247" s="143" t="s">
        <v>100</v>
      </c>
      <c r="J247" s="140" t="s">
        <v>658</v>
      </c>
    </row>
    <row r="248" spans="1:10" hidden="1" x14ac:dyDescent="0.25">
      <c r="A248" s="330">
        <v>43144</v>
      </c>
      <c r="B248" s="147" t="s">
        <v>480</v>
      </c>
      <c r="C248" s="118" t="s">
        <v>108</v>
      </c>
      <c r="D248" s="313" t="s">
        <v>3</v>
      </c>
      <c r="E248" s="341">
        <v>85200</v>
      </c>
      <c r="F248" s="189">
        <f t="shared" si="13"/>
        <v>163.18400337093715</v>
      </c>
      <c r="G248" s="189">
        <v>522.11</v>
      </c>
      <c r="H248" s="119" t="s">
        <v>70</v>
      </c>
      <c r="I248" s="143" t="s">
        <v>100</v>
      </c>
      <c r="J248" s="379" t="s">
        <v>659</v>
      </c>
    </row>
    <row r="249" spans="1:10" hidden="1" x14ac:dyDescent="0.25">
      <c r="A249" s="330">
        <v>43144</v>
      </c>
      <c r="B249" s="147" t="s">
        <v>481</v>
      </c>
      <c r="C249" s="118" t="s">
        <v>176</v>
      </c>
      <c r="D249" s="313" t="s">
        <v>25</v>
      </c>
      <c r="E249" s="341">
        <v>4800</v>
      </c>
      <c r="F249" s="189">
        <f>E249/G248</f>
        <v>9.1934649786443465</v>
      </c>
      <c r="G249" s="189">
        <v>522.11</v>
      </c>
      <c r="H249" s="119" t="s">
        <v>70</v>
      </c>
      <c r="I249" s="143" t="s">
        <v>100</v>
      </c>
      <c r="J249" s="379" t="s">
        <v>659</v>
      </c>
    </row>
    <row r="250" spans="1:10" ht="15.75" hidden="1" x14ac:dyDescent="0.25">
      <c r="A250" s="330">
        <v>43144</v>
      </c>
      <c r="B250" s="118" t="s">
        <v>354</v>
      </c>
      <c r="C250" s="120" t="s">
        <v>108</v>
      </c>
      <c r="D250" s="125" t="s">
        <v>3</v>
      </c>
      <c r="E250" s="331">
        <v>600</v>
      </c>
      <c r="F250" s="189">
        <f t="shared" si="13"/>
        <v>1.1491831223305433</v>
      </c>
      <c r="G250" s="189">
        <v>522.11</v>
      </c>
      <c r="H250" s="119" t="s">
        <v>329</v>
      </c>
      <c r="I250" s="143" t="s">
        <v>100</v>
      </c>
      <c r="J250" s="140" t="s">
        <v>660</v>
      </c>
    </row>
    <row r="251" spans="1:10" ht="15.75" hidden="1" x14ac:dyDescent="0.25">
      <c r="A251" s="330">
        <v>43144</v>
      </c>
      <c r="B251" s="118" t="s">
        <v>355</v>
      </c>
      <c r="C251" s="120" t="s">
        <v>108</v>
      </c>
      <c r="D251" s="125" t="s">
        <v>3</v>
      </c>
      <c r="E251" s="331">
        <v>35000</v>
      </c>
      <c r="F251" s="189">
        <f t="shared" si="13"/>
        <v>67.035682135948363</v>
      </c>
      <c r="G251" s="189">
        <v>522.11</v>
      </c>
      <c r="H251" s="119" t="s">
        <v>31</v>
      </c>
      <c r="I251" s="143" t="s">
        <v>100</v>
      </c>
      <c r="J251" s="140" t="s">
        <v>661</v>
      </c>
    </row>
    <row r="252" spans="1:10" hidden="1" x14ac:dyDescent="0.25">
      <c r="A252" s="330">
        <v>43145</v>
      </c>
      <c r="B252" s="147" t="s">
        <v>482</v>
      </c>
      <c r="C252" s="120" t="s">
        <v>108</v>
      </c>
      <c r="D252" s="125" t="s">
        <v>3</v>
      </c>
      <c r="E252" s="342">
        <v>19740</v>
      </c>
      <c r="F252" s="189">
        <f t="shared" si="13"/>
        <v>37.808124724674876</v>
      </c>
      <c r="G252" s="189">
        <v>522.11</v>
      </c>
      <c r="H252" s="119" t="s">
        <v>70</v>
      </c>
      <c r="I252" s="143" t="s">
        <v>100</v>
      </c>
      <c r="J252" s="379" t="s">
        <v>662</v>
      </c>
    </row>
    <row r="253" spans="1:10" ht="15.75" hidden="1" x14ac:dyDescent="0.25">
      <c r="A253" s="332">
        <v>43146</v>
      </c>
      <c r="B253" s="118" t="s">
        <v>356</v>
      </c>
      <c r="C253" s="107" t="s">
        <v>202</v>
      </c>
      <c r="D253" s="127" t="s">
        <v>153</v>
      </c>
      <c r="E253" s="331">
        <v>15000</v>
      </c>
      <c r="F253" s="187">
        <f t="shared" si="13"/>
        <v>27.281655814630241</v>
      </c>
      <c r="G253" s="188">
        <v>549.82000000000005</v>
      </c>
      <c r="H253" s="119" t="s">
        <v>41</v>
      </c>
      <c r="I253" s="143" t="s">
        <v>99</v>
      </c>
      <c r="J253" s="140" t="s">
        <v>663</v>
      </c>
    </row>
    <row r="254" spans="1:10" ht="15.75" hidden="1" x14ac:dyDescent="0.25">
      <c r="A254" s="332">
        <v>43146</v>
      </c>
      <c r="B254" s="118" t="s">
        <v>357</v>
      </c>
      <c r="C254" s="120" t="s">
        <v>176</v>
      </c>
      <c r="D254" s="126" t="s">
        <v>153</v>
      </c>
      <c r="E254" s="331">
        <v>8000</v>
      </c>
      <c r="F254" s="187">
        <f t="shared" si="13"/>
        <v>14.550216434469462</v>
      </c>
      <c r="G254" s="188">
        <v>549.82000000000005</v>
      </c>
      <c r="H254" s="119" t="s">
        <v>39</v>
      </c>
      <c r="I254" s="143" t="s">
        <v>99</v>
      </c>
      <c r="J254" s="572" t="s">
        <v>664</v>
      </c>
    </row>
    <row r="255" spans="1:10" ht="15.75" hidden="1" x14ac:dyDescent="0.25">
      <c r="A255" s="332">
        <v>43146</v>
      </c>
      <c r="B255" s="118" t="s">
        <v>358</v>
      </c>
      <c r="C255" s="120" t="s">
        <v>176</v>
      </c>
      <c r="D255" s="126" t="s">
        <v>153</v>
      </c>
      <c r="E255" s="331">
        <v>1000</v>
      </c>
      <c r="F255" s="187">
        <f t="shared" si="13"/>
        <v>1.8187770543086828</v>
      </c>
      <c r="G255" s="188">
        <v>549.82000000000005</v>
      </c>
      <c r="H255" s="119" t="s">
        <v>39</v>
      </c>
      <c r="I255" s="143" t="s">
        <v>99</v>
      </c>
      <c r="J255" s="573"/>
    </row>
    <row r="256" spans="1:10" ht="15.75" hidden="1" x14ac:dyDescent="0.25">
      <c r="A256" s="330">
        <v>43146</v>
      </c>
      <c r="B256" s="118" t="s">
        <v>346</v>
      </c>
      <c r="C256" s="120" t="s">
        <v>176</v>
      </c>
      <c r="D256" s="125" t="s">
        <v>153</v>
      </c>
      <c r="E256" s="331">
        <v>4000</v>
      </c>
      <c r="F256" s="187">
        <f t="shared" si="13"/>
        <v>7.275108217234731</v>
      </c>
      <c r="G256" s="188">
        <v>549.82000000000005</v>
      </c>
      <c r="H256" s="119" t="s">
        <v>39</v>
      </c>
      <c r="I256" s="143" t="s">
        <v>99</v>
      </c>
      <c r="J256" s="574"/>
    </row>
    <row r="257" spans="1:10" ht="15.75" hidden="1" x14ac:dyDescent="0.25">
      <c r="A257" s="330">
        <v>43146</v>
      </c>
      <c r="B257" s="118" t="s">
        <v>359</v>
      </c>
      <c r="C257" s="120" t="s">
        <v>202</v>
      </c>
      <c r="D257" s="125" t="s">
        <v>153</v>
      </c>
      <c r="E257" s="331">
        <v>10000</v>
      </c>
      <c r="F257" s="187">
        <f t="shared" si="13"/>
        <v>18.187770543086828</v>
      </c>
      <c r="G257" s="188">
        <v>549.82000000000005</v>
      </c>
      <c r="H257" s="118" t="s">
        <v>39</v>
      </c>
      <c r="I257" s="143" t="s">
        <v>99</v>
      </c>
      <c r="J257" s="380" t="s">
        <v>665</v>
      </c>
    </row>
    <row r="258" spans="1:10" ht="15.75" hidden="1" x14ac:dyDescent="0.25">
      <c r="A258" s="330">
        <v>43146</v>
      </c>
      <c r="B258" s="118" t="s">
        <v>360</v>
      </c>
      <c r="C258" s="120" t="s">
        <v>202</v>
      </c>
      <c r="D258" s="125" t="s">
        <v>153</v>
      </c>
      <c r="E258" s="331">
        <v>5000</v>
      </c>
      <c r="F258" s="187">
        <f t="shared" si="13"/>
        <v>9.0938852715434138</v>
      </c>
      <c r="G258" s="188">
        <v>549.82000000000005</v>
      </c>
      <c r="H258" s="118" t="s">
        <v>33</v>
      </c>
      <c r="I258" s="143" t="s">
        <v>99</v>
      </c>
      <c r="J258" s="380" t="s">
        <v>666</v>
      </c>
    </row>
    <row r="259" spans="1:10" ht="15.75" hidden="1" x14ac:dyDescent="0.25">
      <c r="A259" s="332">
        <v>43147</v>
      </c>
      <c r="B259" s="118" t="s">
        <v>361</v>
      </c>
      <c r="C259" s="118" t="s">
        <v>110</v>
      </c>
      <c r="D259" s="125" t="s">
        <v>362</v>
      </c>
      <c r="E259" s="331">
        <v>4100</v>
      </c>
      <c r="F259" s="189">
        <f>E259/G259</f>
        <v>7.8527513359253795</v>
      </c>
      <c r="G259" s="189">
        <v>522.11</v>
      </c>
      <c r="H259" s="119" t="s">
        <v>23</v>
      </c>
      <c r="I259" s="143" t="s">
        <v>100</v>
      </c>
      <c r="J259" s="380" t="s">
        <v>667</v>
      </c>
    </row>
    <row r="260" spans="1:10" ht="15.75" hidden="1" x14ac:dyDescent="0.25">
      <c r="A260" s="332">
        <v>43147</v>
      </c>
      <c r="B260" s="118" t="s">
        <v>363</v>
      </c>
      <c r="C260" s="120" t="s">
        <v>182</v>
      </c>
      <c r="D260" s="123" t="s">
        <v>25</v>
      </c>
      <c r="E260" s="331">
        <v>198000</v>
      </c>
      <c r="F260" s="187">
        <f t="shared" si="13"/>
        <v>360.11785675311916</v>
      </c>
      <c r="G260" s="188">
        <v>549.82000000000005</v>
      </c>
      <c r="H260" s="320" t="s">
        <v>24</v>
      </c>
      <c r="I260" s="143" t="s">
        <v>99</v>
      </c>
      <c r="J260" s="380" t="s">
        <v>668</v>
      </c>
    </row>
    <row r="261" spans="1:10" ht="15.75" hidden="1" x14ac:dyDescent="0.25">
      <c r="A261" s="332">
        <v>43147</v>
      </c>
      <c r="B261" s="118" t="s">
        <v>364</v>
      </c>
      <c r="C261" s="118" t="s">
        <v>171</v>
      </c>
      <c r="D261" s="125" t="s">
        <v>3</v>
      </c>
      <c r="E261" s="331">
        <v>147000</v>
      </c>
      <c r="F261" s="187">
        <f t="shared" si="13"/>
        <v>267.36022698337638</v>
      </c>
      <c r="G261" s="188">
        <v>549.82000000000005</v>
      </c>
      <c r="H261" s="119" t="s">
        <v>23</v>
      </c>
      <c r="I261" s="143" t="s">
        <v>99</v>
      </c>
      <c r="J261" s="380" t="s">
        <v>669</v>
      </c>
    </row>
    <row r="262" spans="1:10" hidden="1" x14ac:dyDescent="0.25">
      <c r="A262" s="343">
        <v>43150</v>
      </c>
      <c r="B262" s="290" t="s">
        <v>483</v>
      </c>
      <c r="C262" s="120" t="s">
        <v>176</v>
      </c>
      <c r="D262" s="125" t="s">
        <v>25</v>
      </c>
      <c r="E262" s="342">
        <v>18102</v>
      </c>
      <c r="F262" s="189">
        <f t="shared" si="13"/>
        <v>34.67085480071249</v>
      </c>
      <c r="G262" s="189">
        <v>522.11</v>
      </c>
      <c r="H262" s="119" t="s">
        <v>70</v>
      </c>
      <c r="I262" s="143" t="s">
        <v>100</v>
      </c>
      <c r="J262" s="379" t="s">
        <v>670</v>
      </c>
    </row>
    <row r="263" spans="1:10" hidden="1" x14ac:dyDescent="0.25">
      <c r="A263" s="343">
        <v>43150</v>
      </c>
      <c r="B263" s="290" t="s">
        <v>484</v>
      </c>
      <c r="C263" s="118" t="s">
        <v>182</v>
      </c>
      <c r="D263" s="125" t="s">
        <v>25</v>
      </c>
      <c r="E263" s="342">
        <v>60180</v>
      </c>
      <c r="F263" s="189">
        <f t="shared" si="13"/>
        <v>115.2630671697535</v>
      </c>
      <c r="G263" s="189">
        <v>522.11</v>
      </c>
      <c r="H263" s="119" t="s">
        <v>70</v>
      </c>
      <c r="I263" s="143" t="s">
        <v>100</v>
      </c>
      <c r="J263" s="379" t="s">
        <v>671</v>
      </c>
    </row>
    <row r="264" spans="1:10" ht="15.75" hidden="1" x14ac:dyDescent="0.25">
      <c r="A264" s="330">
        <v>43150</v>
      </c>
      <c r="B264" s="118" t="s">
        <v>365</v>
      </c>
      <c r="C264" s="118" t="s">
        <v>171</v>
      </c>
      <c r="D264" s="125" t="s">
        <v>153</v>
      </c>
      <c r="E264" s="331">
        <v>2000</v>
      </c>
      <c r="F264" s="187">
        <f t="shared" si="13"/>
        <v>3.6375541086173655</v>
      </c>
      <c r="G264" s="188">
        <v>549.82000000000005</v>
      </c>
      <c r="H264" s="119" t="s">
        <v>41</v>
      </c>
      <c r="I264" s="143" t="s">
        <v>99</v>
      </c>
      <c r="J264" s="380" t="s">
        <v>672</v>
      </c>
    </row>
    <row r="265" spans="1:10" ht="15.75" hidden="1" x14ac:dyDescent="0.25">
      <c r="A265" s="330">
        <v>43150</v>
      </c>
      <c r="B265" s="118" t="s">
        <v>366</v>
      </c>
      <c r="C265" s="118" t="s">
        <v>202</v>
      </c>
      <c r="D265" s="125" t="s">
        <v>153</v>
      </c>
      <c r="E265" s="331">
        <v>2000</v>
      </c>
      <c r="F265" s="187">
        <f t="shared" si="13"/>
        <v>3.6375541086173655</v>
      </c>
      <c r="G265" s="188">
        <v>549.82000000000005</v>
      </c>
      <c r="H265" s="119" t="s">
        <v>33</v>
      </c>
      <c r="I265" s="143" t="s">
        <v>99</v>
      </c>
      <c r="J265" s="380" t="s">
        <v>673</v>
      </c>
    </row>
    <row r="266" spans="1:10" ht="15.75" hidden="1" x14ac:dyDescent="0.25">
      <c r="A266" s="330">
        <v>43150</v>
      </c>
      <c r="B266" s="118" t="s">
        <v>367</v>
      </c>
      <c r="C266" s="118" t="s">
        <v>202</v>
      </c>
      <c r="D266" s="125" t="s">
        <v>153</v>
      </c>
      <c r="E266" s="331">
        <v>3000</v>
      </c>
      <c r="F266" s="187">
        <f t="shared" si="13"/>
        <v>5.4563311629260483</v>
      </c>
      <c r="G266" s="188">
        <v>549.82000000000005</v>
      </c>
      <c r="H266" s="118" t="s">
        <v>33</v>
      </c>
      <c r="I266" s="143" t="s">
        <v>99</v>
      </c>
      <c r="J266" s="380" t="s">
        <v>674</v>
      </c>
    </row>
    <row r="267" spans="1:10" ht="15.75" hidden="1" x14ac:dyDescent="0.25">
      <c r="A267" s="330">
        <v>43150</v>
      </c>
      <c r="B267" s="118" t="s">
        <v>368</v>
      </c>
      <c r="C267" s="118" t="s">
        <v>202</v>
      </c>
      <c r="D267" s="125" t="s">
        <v>153</v>
      </c>
      <c r="E267" s="331">
        <v>3000</v>
      </c>
      <c r="F267" s="187">
        <f t="shared" si="13"/>
        <v>5.4563311629260483</v>
      </c>
      <c r="G267" s="188">
        <v>549.82000000000005</v>
      </c>
      <c r="H267" s="118" t="s">
        <v>41</v>
      </c>
      <c r="I267" s="143" t="s">
        <v>99</v>
      </c>
      <c r="J267" s="380" t="s">
        <v>675</v>
      </c>
    </row>
    <row r="268" spans="1:10" ht="15.75" hidden="1" x14ac:dyDescent="0.25">
      <c r="A268" s="330">
        <v>43150</v>
      </c>
      <c r="B268" s="118" t="s">
        <v>369</v>
      </c>
      <c r="C268" s="118" t="s">
        <v>202</v>
      </c>
      <c r="D268" s="123" t="s">
        <v>153</v>
      </c>
      <c r="E268" s="331">
        <v>1000</v>
      </c>
      <c r="F268" s="187">
        <f t="shared" si="13"/>
        <v>1.8187770543086828</v>
      </c>
      <c r="G268" s="188">
        <v>549.82000000000005</v>
      </c>
      <c r="H268" s="118" t="s">
        <v>41</v>
      </c>
      <c r="I268" s="143" t="s">
        <v>99</v>
      </c>
      <c r="J268" s="380" t="s">
        <v>676</v>
      </c>
    </row>
    <row r="269" spans="1:10" ht="15.75" hidden="1" x14ac:dyDescent="0.25">
      <c r="A269" s="330">
        <v>43150</v>
      </c>
      <c r="B269" s="118" t="s">
        <v>370</v>
      </c>
      <c r="C269" s="118" t="s">
        <v>202</v>
      </c>
      <c r="D269" s="123" t="s">
        <v>153</v>
      </c>
      <c r="E269" s="331">
        <v>2000</v>
      </c>
      <c r="F269" s="187">
        <f t="shared" si="13"/>
        <v>3.6375541086173655</v>
      </c>
      <c r="G269" s="188">
        <v>549.82000000000005</v>
      </c>
      <c r="H269" s="118" t="s">
        <v>39</v>
      </c>
      <c r="I269" s="143" t="s">
        <v>99</v>
      </c>
      <c r="J269" s="380" t="s">
        <v>677</v>
      </c>
    </row>
    <row r="270" spans="1:10" ht="15.75" hidden="1" x14ac:dyDescent="0.25">
      <c r="A270" s="330">
        <v>43150</v>
      </c>
      <c r="B270" s="118" t="s">
        <v>371</v>
      </c>
      <c r="C270" s="118" t="s">
        <v>202</v>
      </c>
      <c r="D270" s="123" t="s">
        <v>153</v>
      </c>
      <c r="E270" s="331">
        <v>3000</v>
      </c>
      <c r="F270" s="187">
        <f t="shared" si="13"/>
        <v>5.4563311629260483</v>
      </c>
      <c r="G270" s="188">
        <v>549.82000000000005</v>
      </c>
      <c r="H270" s="118" t="s">
        <v>39</v>
      </c>
      <c r="I270" s="143" t="s">
        <v>99</v>
      </c>
      <c r="J270" s="380" t="s">
        <v>678</v>
      </c>
    </row>
    <row r="271" spans="1:10" ht="15.75" hidden="1" x14ac:dyDescent="0.25">
      <c r="A271" s="330">
        <v>43150</v>
      </c>
      <c r="B271" s="118" t="s">
        <v>372</v>
      </c>
      <c r="C271" s="120" t="s">
        <v>176</v>
      </c>
      <c r="D271" s="123" t="s">
        <v>25</v>
      </c>
      <c r="E271" s="331">
        <v>4442.6400000000003</v>
      </c>
      <c r="F271" s="189">
        <f t="shared" si="13"/>
        <v>8.5090115109842763</v>
      </c>
      <c r="G271" s="189">
        <v>522.11</v>
      </c>
      <c r="H271" s="320" t="s">
        <v>24</v>
      </c>
      <c r="I271" s="143" t="s">
        <v>100</v>
      </c>
      <c r="J271" s="380" t="s">
        <v>679</v>
      </c>
    </row>
    <row r="272" spans="1:10" ht="15.75" hidden="1" x14ac:dyDescent="0.25">
      <c r="A272" s="330">
        <v>43150</v>
      </c>
      <c r="B272" s="118" t="s">
        <v>373</v>
      </c>
      <c r="C272" s="120" t="s">
        <v>176</v>
      </c>
      <c r="D272" s="123" t="s">
        <v>25</v>
      </c>
      <c r="E272" s="331">
        <v>4810</v>
      </c>
      <c r="F272" s="189">
        <f t="shared" si="13"/>
        <v>9.2126180306831884</v>
      </c>
      <c r="G272" s="189">
        <v>522.11</v>
      </c>
      <c r="H272" s="320" t="s">
        <v>24</v>
      </c>
      <c r="I272" s="143" t="s">
        <v>100</v>
      </c>
      <c r="J272" s="380" t="s">
        <v>680</v>
      </c>
    </row>
    <row r="273" spans="1:10" ht="15.75" hidden="1" x14ac:dyDescent="0.25">
      <c r="A273" s="330">
        <v>43150</v>
      </c>
      <c r="B273" s="118" t="s">
        <v>374</v>
      </c>
      <c r="C273" s="120" t="s">
        <v>182</v>
      </c>
      <c r="D273" s="125" t="s">
        <v>25</v>
      </c>
      <c r="E273" s="331">
        <v>18511</v>
      </c>
      <c r="F273" s="189">
        <f t="shared" si="13"/>
        <v>35.454214629101145</v>
      </c>
      <c r="G273" s="189">
        <v>522.11</v>
      </c>
      <c r="H273" s="320" t="s">
        <v>24</v>
      </c>
      <c r="I273" s="143" t="s">
        <v>100</v>
      </c>
      <c r="J273" s="380" t="s">
        <v>681</v>
      </c>
    </row>
    <row r="274" spans="1:10" ht="15.75" hidden="1" x14ac:dyDescent="0.25">
      <c r="A274" s="330">
        <v>43151</v>
      </c>
      <c r="B274" s="118" t="s">
        <v>374</v>
      </c>
      <c r="C274" s="120" t="s">
        <v>182</v>
      </c>
      <c r="D274" s="125" t="s">
        <v>25</v>
      </c>
      <c r="E274" s="331">
        <v>18511</v>
      </c>
      <c r="F274" s="189">
        <f t="shared" si="13"/>
        <v>35.454214629101145</v>
      </c>
      <c r="G274" s="189">
        <v>522.11</v>
      </c>
      <c r="H274" s="320" t="s">
        <v>24</v>
      </c>
      <c r="I274" s="143" t="s">
        <v>100</v>
      </c>
      <c r="J274" s="380" t="s">
        <v>682</v>
      </c>
    </row>
    <row r="275" spans="1:10" ht="15.75" hidden="1" x14ac:dyDescent="0.25">
      <c r="A275" s="332">
        <v>43151</v>
      </c>
      <c r="B275" s="118" t="s">
        <v>375</v>
      </c>
      <c r="C275" s="120" t="s">
        <v>108</v>
      </c>
      <c r="D275" s="125" t="s">
        <v>3</v>
      </c>
      <c r="E275" s="331">
        <v>3882</v>
      </c>
      <c r="F275" s="189">
        <f t="shared" si="13"/>
        <v>7.4352148014786152</v>
      </c>
      <c r="G275" s="189">
        <v>522.11</v>
      </c>
      <c r="H275" s="119" t="s">
        <v>156</v>
      </c>
      <c r="I275" s="143" t="s">
        <v>100</v>
      </c>
      <c r="J275" s="380" t="s">
        <v>683</v>
      </c>
    </row>
    <row r="276" spans="1:10" ht="15.75" hidden="1" x14ac:dyDescent="0.25">
      <c r="A276" s="330">
        <v>43151</v>
      </c>
      <c r="B276" s="118" t="s">
        <v>376</v>
      </c>
      <c r="C276" s="120" t="s">
        <v>108</v>
      </c>
      <c r="D276" s="125" t="s">
        <v>3</v>
      </c>
      <c r="E276" s="331">
        <v>8850</v>
      </c>
      <c r="F276" s="189">
        <f t="shared" si="13"/>
        <v>16.950451054375513</v>
      </c>
      <c r="G276" s="189">
        <v>522.11</v>
      </c>
      <c r="H276" s="119" t="s">
        <v>156</v>
      </c>
      <c r="I276" s="143" t="s">
        <v>100</v>
      </c>
      <c r="J276" s="380" t="s">
        <v>684</v>
      </c>
    </row>
    <row r="277" spans="1:10" ht="15.75" hidden="1" x14ac:dyDescent="0.25">
      <c r="A277" s="330">
        <v>43151</v>
      </c>
      <c r="B277" s="118" t="s">
        <v>377</v>
      </c>
      <c r="C277" s="120" t="s">
        <v>176</v>
      </c>
      <c r="D277" s="125" t="s">
        <v>153</v>
      </c>
      <c r="E277" s="331">
        <v>20000</v>
      </c>
      <c r="F277" s="187">
        <f t="shared" si="13"/>
        <v>36.375541086173655</v>
      </c>
      <c r="G277" s="188">
        <v>549.82000000000005</v>
      </c>
      <c r="H277" s="119" t="s">
        <v>40</v>
      </c>
      <c r="I277" s="143" t="s">
        <v>99</v>
      </c>
      <c r="J277" s="380" t="s">
        <v>685</v>
      </c>
    </row>
    <row r="278" spans="1:10" ht="15.75" hidden="1" x14ac:dyDescent="0.25">
      <c r="A278" s="330">
        <v>43151</v>
      </c>
      <c r="B278" s="118" t="s">
        <v>378</v>
      </c>
      <c r="C278" s="120" t="s">
        <v>108</v>
      </c>
      <c r="D278" s="123" t="s">
        <v>3</v>
      </c>
      <c r="E278" s="331">
        <v>19000</v>
      </c>
      <c r="F278" s="189">
        <f t="shared" si="13"/>
        <v>36.390798873800541</v>
      </c>
      <c r="G278" s="189">
        <v>522.11</v>
      </c>
      <c r="H278" s="119" t="s">
        <v>329</v>
      </c>
      <c r="I278" s="143" t="s">
        <v>100</v>
      </c>
      <c r="J278" s="380" t="s">
        <v>686</v>
      </c>
    </row>
    <row r="279" spans="1:10" ht="15.75" hidden="1" x14ac:dyDescent="0.25">
      <c r="A279" s="332">
        <v>43151</v>
      </c>
      <c r="B279" s="118" t="s">
        <v>379</v>
      </c>
      <c r="C279" s="120" t="s">
        <v>108</v>
      </c>
      <c r="D279" s="123" t="s">
        <v>3</v>
      </c>
      <c r="E279" s="331">
        <v>12500</v>
      </c>
      <c r="F279" s="189">
        <f t="shared" si="13"/>
        <v>23.941315048552987</v>
      </c>
      <c r="G279" s="189">
        <v>522.11</v>
      </c>
      <c r="H279" s="119" t="s">
        <v>329</v>
      </c>
      <c r="I279" s="143" t="s">
        <v>100</v>
      </c>
      <c r="J279" s="380" t="s">
        <v>687</v>
      </c>
    </row>
    <row r="280" spans="1:10" ht="15.75" hidden="1" x14ac:dyDescent="0.25">
      <c r="A280" s="330">
        <v>43151</v>
      </c>
      <c r="B280" s="118" t="s">
        <v>380</v>
      </c>
      <c r="C280" s="120" t="s">
        <v>108</v>
      </c>
      <c r="D280" s="123" t="s">
        <v>3</v>
      </c>
      <c r="E280" s="331">
        <v>9000</v>
      </c>
      <c r="F280" s="189">
        <f t="shared" si="13"/>
        <v>17.237746834958148</v>
      </c>
      <c r="G280" s="189">
        <v>522.11</v>
      </c>
      <c r="H280" s="119" t="s">
        <v>329</v>
      </c>
      <c r="I280" s="143" t="s">
        <v>100</v>
      </c>
      <c r="J280" s="380" t="s">
        <v>688</v>
      </c>
    </row>
    <row r="281" spans="1:10" ht="15.75" hidden="1" x14ac:dyDescent="0.25">
      <c r="A281" s="330">
        <v>43151</v>
      </c>
      <c r="B281" s="118" t="s">
        <v>381</v>
      </c>
      <c r="C281" s="120" t="s">
        <v>108</v>
      </c>
      <c r="D281" s="123" t="s">
        <v>3</v>
      </c>
      <c r="E281" s="331">
        <v>9000</v>
      </c>
      <c r="F281" s="189">
        <f t="shared" si="13"/>
        <v>17.237746834958148</v>
      </c>
      <c r="G281" s="189">
        <v>522.11</v>
      </c>
      <c r="H281" s="119" t="s">
        <v>329</v>
      </c>
      <c r="I281" s="143" t="s">
        <v>100</v>
      </c>
      <c r="J281" s="140" t="s">
        <v>688</v>
      </c>
    </row>
    <row r="282" spans="1:10" ht="15.75" hidden="1" x14ac:dyDescent="0.25">
      <c r="A282" s="330">
        <v>43151</v>
      </c>
      <c r="B282" s="118" t="s">
        <v>382</v>
      </c>
      <c r="C282" s="120" t="s">
        <v>108</v>
      </c>
      <c r="D282" s="126" t="s">
        <v>3</v>
      </c>
      <c r="E282" s="331">
        <v>1200</v>
      </c>
      <c r="F282" s="189">
        <f t="shared" si="13"/>
        <v>2.2983662446610866</v>
      </c>
      <c r="G282" s="189">
        <v>522.11</v>
      </c>
      <c r="H282" s="119" t="s">
        <v>329</v>
      </c>
      <c r="I282" s="143" t="s">
        <v>100</v>
      </c>
      <c r="J282" s="140" t="s">
        <v>689</v>
      </c>
    </row>
    <row r="283" spans="1:10" ht="15.75" hidden="1" x14ac:dyDescent="0.25">
      <c r="A283" s="330">
        <v>43152</v>
      </c>
      <c r="B283" s="118" t="s">
        <v>383</v>
      </c>
      <c r="C283" s="120" t="s">
        <v>176</v>
      </c>
      <c r="D283" s="63" t="s">
        <v>25</v>
      </c>
      <c r="E283" s="331">
        <v>3776.2440000000001</v>
      </c>
      <c r="F283" s="189">
        <f t="shared" si="13"/>
        <v>7.2326597843366338</v>
      </c>
      <c r="G283" s="189">
        <v>522.11</v>
      </c>
      <c r="H283" s="320" t="s">
        <v>24</v>
      </c>
      <c r="I283" s="143" t="s">
        <v>100</v>
      </c>
      <c r="J283" s="140" t="s">
        <v>690</v>
      </c>
    </row>
    <row r="284" spans="1:10" ht="15.75" hidden="1" x14ac:dyDescent="0.25">
      <c r="A284" s="330">
        <v>43152</v>
      </c>
      <c r="B284" s="118" t="s">
        <v>374</v>
      </c>
      <c r="C284" s="120" t="s">
        <v>182</v>
      </c>
      <c r="D284" s="126" t="s">
        <v>25</v>
      </c>
      <c r="E284" s="331">
        <v>18511</v>
      </c>
      <c r="F284" s="189">
        <f t="shared" si="13"/>
        <v>35.454214629101145</v>
      </c>
      <c r="G284" s="189">
        <v>522.11</v>
      </c>
      <c r="H284" s="320" t="s">
        <v>24</v>
      </c>
      <c r="I284" s="143" t="s">
        <v>100</v>
      </c>
      <c r="J284" s="140" t="s">
        <v>691</v>
      </c>
    </row>
    <row r="285" spans="1:10" ht="15.75" hidden="1" x14ac:dyDescent="0.25">
      <c r="A285" s="330">
        <v>43152</v>
      </c>
      <c r="B285" s="118" t="s">
        <v>384</v>
      </c>
      <c r="C285" s="120" t="s">
        <v>182</v>
      </c>
      <c r="D285" s="126" t="s">
        <v>25</v>
      </c>
      <c r="E285" s="331">
        <v>85891</v>
      </c>
      <c r="F285" s="189">
        <f t="shared" si="13"/>
        <v>164.50747926682115</v>
      </c>
      <c r="G285" s="189">
        <v>522.11</v>
      </c>
      <c r="H285" s="320" t="s">
        <v>24</v>
      </c>
      <c r="I285" s="143" t="s">
        <v>100</v>
      </c>
      <c r="J285" s="140" t="s">
        <v>692</v>
      </c>
    </row>
    <row r="286" spans="1:10" ht="15.75" hidden="1" x14ac:dyDescent="0.25">
      <c r="A286" s="330">
        <v>43152</v>
      </c>
      <c r="B286" s="118" t="s">
        <v>385</v>
      </c>
      <c r="C286" s="120" t="s">
        <v>176</v>
      </c>
      <c r="D286" s="126" t="s">
        <v>25</v>
      </c>
      <c r="E286" s="331">
        <v>20000</v>
      </c>
      <c r="F286" s="189">
        <f t="shared" si="13"/>
        <v>38.306104077684779</v>
      </c>
      <c r="G286" s="189">
        <v>522.11</v>
      </c>
      <c r="H286" s="119" t="s">
        <v>23</v>
      </c>
      <c r="I286" s="143" t="s">
        <v>100</v>
      </c>
      <c r="J286" s="140" t="s">
        <v>693</v>
      </c>
    </row>
    <row r="287" spans="1:10" hidden="1" x14ac:dyDescent="0.25">
      <c r="A287" s="330">
        <v>43152</v>
      </c>
      <c r="B287" s="290" t="s">
        <v>485</v>
      </c>
      <c r="C287" s="118" t="s">
        <v>182</v>
      </c>
      <c r="D287" s="313" t="s">
        <v>25</v>
      </c>
      <c r="E287" s="342">
        <v>52149</v>
      </c>
      <c r="F287" s="189">
        <f t="shared" si="13"/>
        <v>99.881251077359181</v>
      </c>
      <c r="G287" s="189">
        <v>522.11</v>
      </c>
      <c r="H287" s="118" t="s">
        <v>70</v>
      </c>
      <c r="I287" s="143" t="s">
        <v>100</v>
      </c>
      <c r="J287" s="379" t="s">
        <v>694</v>
      </c>
    </row>
    <row r="288" spans="1:10" hidden="1" x14ac:dyDescent="0.25">
      <c r="A288" s="330">
        <v>43152</v>
      </c>
      <c r="B288" s="290" t="s">
        <v>486</v>
      </c>
      <c r="C288" s="120" t="s">
        <v>176</v>
      </c>
      <c r="D288" s="126" t="s">
        <v>25</v>
      </c>
      <c r="E288" s="342">
        <v>20413</v>
      </c>
      <c r="F288" s="189">
        <f t="shared" si="13"/>
        <v>39.097125126888969</v>
      </c>
      <c r="G288" s="189">
        <v>522.11</v>
      </c>
      <c r="H288" s="118" t="s">
        <v>70</v>
      </c>
      <c r="I288" s="143" t="s">
        <v>100</v>
      </c>
      <c r="J288" s="379" t="s">
        <v>695</v>
      </c>
    </row>
    <row r="289" spans="1:10" hidden="1" x14ac:dyDescent="0.25">
      <c r="A289" s="330">
        <v>43152</v>
      </c>
      <c r="B289" s="290" t="s">
        <v>487</v>
      </c>
      <c r="C289" s="120" t="s">
        <v>176</v>
      </c>
      <c r="D289" s="126" t="s">
        <v>25</v>
      </c>
      <c r="E289" s="342">
        <v>7301</v>
      </c>
      <c r="F289" s="189">
        <f t="shared" si="13"/>
        <v>13.983643293558828</v>
      </c>
      <c r="G289" s="189">
        <v>522.11</v>
      </c>
      <c r="H289" s="118" t="s">
        <v>70</v>
      </c>
      <c r="I289" s="143" t="s">
        <v>100</v>
      </c>
      <c r="J289" s="379" t="s">
        <v>696</v>
      </c>
    </row>
    <row r="290" spans="1:10" ht="15.75" hidden="1" x14ac:dyDescent="0.25">
      <c r="A290" s="344">
        <v>43153</v>
      </c>
      <c r="B290" s="290" t="s">
        <v>154</v>
      </c>
      <c r="C290" s="120" t="s">
        <v>109</v>
      </c>
      <c r="D290" s="126" t="s">
        <v>3</v>
      </c>
      <c r="E290" s="341">
        <v>2564</v>
      </c>
      <c r="F290" s="189">
        <f t="shared" si="13"/>
        <v>4.9108425427591884</v>
      </c>
      <c r="G290" s="189">
        <v>522.11</v>
      </c>
      <c r="H290" s="118" t="s">
        <v>70</v>
      </c>
      <c r="I290" s="143" t="s">
        <v>100</v>
      </c>
      <c r="J290" s="379" t="s">
        <v>697</v>
      </c>
    </row>
    <row r="291" spans="1:10" ht="15.75" hidden="1" x14ac:dyDescent="0.25">
      <c r="A291" s="344">
        <v>43153</v>
      </c>
      <c r="B291" s="290" t="s">
        <v>488</v>
      </c>
      <c r="C291" s="120" t="s">
        <v>176</v>
      </c>
      <c r="D291" s="126" t="s">
        <v>25</v>
      </c>
      <c r="E291" s="341">
        <v>9443</v>
      </c>
      <c r="F291" s="189">
        <f t="shared" si="13"/>
        <v>18.086227040278867</v>
      </c>
      <c r="G291" s="189">
        <v>522.11</v>
      </c>
      <c r="H291" s="118" t="s">
        <v>70</v>
      </c>
      <c r="I291" s="143" t="s">
        <v>100</v>
      </c>
      <c r="J291" s="379" t="s">
        <v>698</v>
      </c>
    </row>
    <row r="292" spans="1:10" ht="15.75" hidden="1" x14ac:dyDescent="0.25">
      <c r="A292" s="330">
        <v>43153</v>
      </c>
      <c r="B292" s="118" t="s">
        <v>374</v>
      </c>
      <c r="C292" s="120" t="s">
        <v>182</v>
      </c>
      <c r="D292" s="126" t="s">
        <v>25</v>
      </c>
      <c r="E292" s="331">
        <v>18511</v>
      </c>
      <c r="F292" s="189">
        <f t="shared" si="13"/>
        <v>35.454214629101145</v>
      </c>
      <c r="G292" s="189">
        <v>522.11</v>
      </c>
      <c r="H292" s="320" t="s">
        <v>24</v>
      </c>
      <c r="I292" s="143" t="s">
        <v>100</v>
      </c>
      <c r="J292" s="140" t="s">
        <v>699</v>
      </c>
    </row>
    <row r="293" spans="1:10" ht="15.75" hidden="1" x14ac:dyDescent="0.25">
      <c r="A293" s="330">
        <v>43157</v>
      </c>
      <c r="B293" s="118" t="s">
        <v>386</v>
      </c>
      <c r="C293" s="120" t="s">
        <v>110</v>
      </c>
      <c r="D293" s="126" t="s">
        <v>102</v>
      </c>
      <c r="E293" s="331">
        <v>3000</v>
      </c>
      <c r="F293" s="187">
        <f t="shared" si="13"/>
        <v>5.4563311629260483</v>
      </c>
      <c r="G293" s="188">
        <v>549.82000000000005</v>
      </c>
      <c r="H293" s="119" t="s">
        <v>329</v>
      </c>
      <c r="I293" s="143" t="s">
        <v>99</v>
      </c>
      <c r="J293" s="140" t="s">
        <v>700</v>
      </c>
    </row>
    <row r="294" spans="1:10" ht="15.75" hidden="1" x14ac:dyDescent="0.25">
      <c r="A294" s="330">
        <v>43157</v>
      </c>
      <c r="B294" s="118" t="s">
        <v>387</v>
      </c>
      <c r="C294" s="120" t="s">
        <v>108</v>
      </c>
      <c r="D294" s="126" t="s">
        <v>3</v>
      </c>
      <c r="E294" s="331">
        <v>1000</v>
      </c>
      <c r="F294" s="189">
        <f t="shared" si="13"/>
        <v>1.9153052038842389</v>
      </c>
      <c r="G294" s="189">
        <v>522.11</v>
      </c>
      <c r="H294" s="119" t="s">
        <v>23</v>
      </c>
      <c r="I294" s="143" t="s">
        <v>100</v>
      </c>
      <c r="J294" s="140" t="s">
        <v>701</v>
      </c>
    </row>
    <row r="295" spans="1:10" ht="15.75" hidden="1" x14ac:dyDescent="0.25">
      <c r="A295" s="330">
        <v>43157</v>
      </c>
      <c r="B295" s="118" t="s">
        <v>388</v>
      </c>
      <c r="C295" s="118" t="s">
        <v>171</v>
      </c>
      <c r="D295" s="125" t="s">
        <v>25</v>
      </c>
      <c r="E295" s="331">
        <v>10000</v>
      </c>
      <c r="F295" s="189">
        <f t="shared" si="13"/>
        <v>19.153052038842389</v>
      </c>
      <c r="G295" s="189">
        <v>522.11</v>
      </c>
      <c r="H295" s="119" t="s">
        <v>389</v>
      </c>
      <c r="I295" s="143" t="s">
        <v>100</v>
      </c>
      <c r="J295" s="140" t="s">
        <v>702</v>
      </c>
    </row>
    <row r="296" spans="1:10" ht="15.75" hidden="1" x14ac:dyDescent="0.25">
      <c r="A296" s="330">
        <v>43157</v>
      </c>
      <c r="B296" s="118" t="s">
        <v>388</v>
      </c>
      <c r="C296" s="120" t="s">
        <v>171</v>
      </c>
      <c r="D296" s="123" t="s">
        <v>103</v>
      </c>
      <c r="E296" s="331">
        <v>10000</v>
      </c>
      <c r="F296" s="189">
        <f t="shared" si="13"/>
        <v>19.153052038842389</v>
      </c>
      <c r="G296" s="189">
        <v>522.11</v>
      </c>
      <c r="H296" s="119" t="s">
        <v>69</v>
      </c>
      <c r="I296" s="143" t="s">
        <v>100</v>
      </c>
      <c r="J296" s="140" t="s">
        <v>703</v>
      </c>
    </row>
    <row r="297" spans="1:10" ht="15.75" hidden="1" x14ac:dyDescent="0.25">
      <c r="A297" s="330">
        <v>43157</v>
      </c>
      <c r="B297" s="118" t="s">
        <v>390</v>
      </c>
      <c r="C297" s="118" t="s">
        <v>182</v>
      </c>
      <c r="D297" s="125" t="s">
        <v>25</v>
      </c>
      <c r="E297" s="331">
        <v>30000</v>
      </c>
      <c r="F297" s="189">
        <f t="shared" si="13"/>
        <v>57.459156116527168</v>
      </c>
      <c r="G297" s="189">
        <v>522.11</v>
      </c>
      <c r="H297" s="119" t="s">
        <v>389</v>
      </c>
      <c r="I297" s="143" t="s">
        <v>100</v>
      </c>
      <c r="J297" s="140" t="s">
        <v>704</v>
      </c>
    </row>
    <row r="298" spans="1:10" ht="15.75" hidden="1" x14ac:dyDescent="0.25">
      <c r="A298" s="330">
        <v>43157</v>
      </c>
      <c r="B298" s="118" t="s">
        <v>391</v>
      </c>
      <c r="C298" s="120" t="s">
        <v>110</v>
      </c>
      <c r="D298" s="123" t="s">
        <v>25</v>
      </c>
      <c r="E298" s="331">
        <v>400000</v>
      </c>
      <c r="F298" s="189">
        <f t="shared" si="13"/>
        <v>766.12208155369558</v>
      </c>
      <c r="G298" s="189">
        <v>522.11</v>
      </c>
      <c r="H298" s="119" t="s">
        <v>23</v>
      </c>
      <c r="I298" s="143" t="s">
        <v>100</v>
      </c>
      <c r="J298" s="140" t="s">
        <v>705</v>
      </c>
    </row>
    <row r="299" spans="1:10" ht="15.75" hidden="1" x14ac:dyDescent="0.25">
      <c r="A299" s="330">
        <v>43157</v>
      </c>
      <c r="B299" s="118" t="s">
        <v>392</v>
      </c>
      <c r="C299" s="120" t="s">
        <v>110</v>
      </c>
      <c r="D299" s="123" t="s">
        <v>25</v>
      </c>
      <c r="E299" s="331">
        <v>700000</v>
      </c>
      <c r="F299" s="189">
        <f t="shared" si="13"/>
        <v>1340.7136427189673</v>
      </c>
      <c r="G299" s="189">
        <v>522.11</v>
      </c>
      <c r="H299" s="119" t="s">
        <v>23</v>
      </c>
      <c r="I299" s="143" t="s">
        <v>100</v>
      </c>
      <c r="J299" s="140" t="s">
        <v>706</v>
      </c>
    </row>
    <row r="300" spans="1:10" ht="15.75" hidden="1" x14ac:dyDescent="0.25">
      <c r="A300" s="330">
        <v>43157</v>
      </c>
      <c r="B300" s="118" t="s">
        <v>393</v>
      </c>
      <c r="C300" s="120" t="s">
        <v>331</v>
      </c>
      <c r="D300" s="125" t="s">
        <v>3</v>
      </c>
      <c r="E300" s="331">
        <v>6000</v>
      </c>
      <c r="F300" s="189">
        <f t="shared" si="13"/>
        <v>11.491831223305434</v>
      </c>
      <c r="G300" s="189">
        <v>522.11</v>
      </c>
      <c r="H300" s="119" t="s">
        <v>23</v>
      </c>
      <c r="I300" s="143" t="s">
        <v>100</v>
      </c>
      <c r="J300" s="140" t="s">
        <v>707</v>
      </c>
    </row>
    <row r="301" spans="1:10" hidden="1" x14ac:dyDescent="0.25">
      <c r="A301" s="330">
        <v>43157</v>
      </c>
      <c r="B301" s="148" t="s">
        <v>204</v>
      </c>
      <c r="C301" s="118" t="s">
        <v>109</v>
      </c>
      <c r="D301" s="125" t="s">
        <v>3</v>
      </c>
      <c r="E301" s="342">
        <v>5850</v>
      </c>
      <c r="F301" s="189">
        <f t="shared" si="13"/>
        <v>11.204535442722797</v>
      </c>
      <c r="G301" s="189">
        <v>522.11</v>
      </c>
      <c r="H301" s="119" t="s">
        <v>70</v>
      </c>
      <c r="I301" s="143" t="s">
        <v>100</v>
      </c>
      <c r="J301" s="379" t="s">
        <v>708</v>
      </c>
    </row>
    <row r="302" spans="1:10" ht="15.75" hidden="1" x14ac:dyDescent="0.25">
      <c r="A302" s="330">
        <v>43157</v>
      </c>
      <c r="B302" s="148" t="s">
        <v>489</v>
      </c>
      <c r="C302" s="120" t="s">
        <v>110</v>
      </c>
      <c r="D302" s="125" t="s">
        <v>102</v>
      </c>
      <c r="E302" s="342">
        <v>220000</v>
      </c>
      <c r="F302" s="187">
        <f t="shared" si="13"/>
        <v>400.13095194791021</v>
      </c>
      <c r="G302" s="188">
        <v>549.82000000000005</v>
      </c>
      <c r="H302" s="119" t="s">
        <v>70</v>
      </c>
      <c r="I302" s="143" t="s">
        <v>99</v>
      </c>
      <c r="J302" s="379" t="s">
        <v>709</v>
      </c>
    </row>
    <row r="303" spans="1:10" ht="15.75" hidden="1" x14ac:dyDescent="0.25">
      <c r="A303" s="330">
        <v>43157</v>
      </c>
      <c r="B303" s="148" t="s">
        <v>490</v>
      </c>
      <c r="C303" s="120" t="s">
        <v>110</v>
      </c>
      <c r="D303" s="125" t="s">
        <v>102</v>
      </c>
      <c r="E303" s="342">
        <v>220000</v>
      </c>
      <c r="F303" s="187">
        <f t="shared" si="13"/>
        <v>400.13095194791021</v>
      </c>
      <c r="G303" s="188">
        <v>549.82000000000005</v>
      </c>
      <c r="H303" s="119" t="s">
        <v>70</v>
      </c>
      <c r="I303" s="143" t="s">
        <v>99</v>
      </c>
      <c r="J303" s="379" t="s">
        <v>710</v>
      </c>
    </row>
    <row r="304" spans="1:10" ht="15.75" hidden="1" x14ac:dyDescent="0.25">
      <c r="A304" s="330">
        <v>43157</v>
      </c>
      <c r="B304" s="147" t="s">
        <v>491</v>
      </c>
      <c r="C304" s="120" t="s">
        <v>110</v>
      </c>
      <c r="D304" s="125" t="s">
        <v>153</v>
      </c>
      <c r="E304" s="342">
        <v>120000</v>
      </c>
      <c r="F304" s="187">
        <f t="shared" si="13"/>
        <v>218.25324651704193</v>
      </c>
      <c r="G304" s="188">
        <v>549.82000000000005</v>
      </c>
      <c r="H304" s="119" t="s">
        <v>70</v>
      </c>
      <c r="I304" s="143" t="s">
        <v>99</v>
      </c>
      <c r="J304" s="379" t="s">
        <v>711</v>
      </c>
    </row>
    <row r="305" spans="1:10" ht="15.75" hidden="1" x14ac:dyDescent="0.25">
      <c r="A305" s="330">
        <v>43157</v>
      </c>
      <c r="B305" s="147" t="s">
        <v>492</v>
      </c>
      <c r="C305" s="120" t="s">
        <v>110</v>
      </c>
      <c r="D305" s="125" t="s">
        <v>153</v>
      </c>
      <c r="E305" s="342">
        <v>110000</v>
      </c>
      <c r="F305" s="187">
        <f t="shared" ref="F305:F331" si="14">E305/G305</f>
        <v>200.0654759739551</v>
      </c>
      <c r="G305" s="188">
        <v>549.82000000000005</v>
      </c>
      <c r="H305" s="119" t="s">
        <v>70</v>
      </c>
      <c r="I305" s="143" t="s">
        <v>99</v>
      </c>
      <c r="J305" s="379" t="s">
        <v>712</v>
      </c>
    </row>
    <row r="306" spans="1:10" ht="15.75" hidden="1" x14ac:dyDescent="0.25">
      <c r="A306" s="330">
        <v>43157</v>
      </c>
      <c r="B306" s="147" t="s">
        <v>493</v>
      </c>
      <c r="C306" s="120" t="s">
        <v>110</v>
      </c>
      <c r="D306" s="125" t="s">
        <v>153</v>
      </c>
      <c r="E306" s="342">
        <v>55000</v>
      </c>
      <c r="F306" s="187">
        <f t="shared" si="14"/>
        <v>100.03273798697755</v>
      </c>
      <c r="G306" s="188">
        <v>549.82000000000005</v>
      </c>
      <c r="H306" s="119" t="s">
        <v>70</v>
      </c>
      <c r="I306" s="143" t="s">
        <v>99</v>
      </c>
      <c r="J306" s="379" t="s">
        <v>713</v>
      </c>
    </row>
    <row r="307" spans="1:10" ht="15.75" hidden="1" x14ac:dyDescent="0.25">
      <c r="A307" s="330">
        <v>43157</v>
      </c>
      <c r="B307" s="147" t="s">
        <v>494</v>
      </c>
      <c r="C307" s="120" t="s">
        <v>110</v>
      </c>
      <c r="D307" s="125" t="s">
        <v>102</v>
      </c>
      <c r="E307" s="342">
        <v>97000</v>
      </c>
      <c r="F307" s="187">
        <f t="shared" si="14"/>
        <v>176.42137426794221</v>
      </c>
      <c r="G307" s="188">
        <v>549.82000000000005</v>
      </c>
      <c r="H307" s="119" t="s">
        <v>70</v>
      </c>
      <c r="I307" s="143" t="s">
        <v>99</v>
      </c>
      <c r="J307" s="379" t="s">
        <v>714</v>
      </c>
    </row>
    <row r="308" spans="1:10" ht="15.75" hidden="1" x14ac:dyDescent="0.25">
      <c r="A308" s="330">
        <v>43157</v>
      </c>
      <c r="B308" s="148" t="s">
        <v>495</v>
      </c>
      <c r="C308" s="120" t="s">
        <v>110</v>
      </c>
      <c r="D308" s="125" t="s">
        <v>153</v>
      </c>
      <c r="E308" s="342">
        <v>40000</v>
      </c>
      <c r="F308" s="187">
        <f t="shared" si="14"/>
        <v>72.75108217234731</v>
      </c>
      <c r="G308" s="188">
        <v>549.82000000000005</v>
      </c>
      <c r="H308" s="119" t="s">
        <v>70</v>
      </c>
      <c r="I308" s="143" t="s">
        <v>99</v>
      </c>
      <c r="J308" s="352" t="s">
        <v>715</v>
      </c>
    </row>
    <row r="309" spans="1:10" hidden="1" x14ac:dyDescent="0.25">
      <c r="A309" s="330">
        <v>43157</v>
      </c>
      <c r="B309" s="148" t="s">
        <v>496</v>
      </c>
      <c r="C309" s="120" t="s">
        <v>110</v>
      </c>
      <c r="D309" s="125" t="s">
        <v>25</v>
      </c>
      <c r="E309" s="342">
        <v>800000</v>
      </c>
      <c r="F309" s="189">
        <f t="shared" si="14"/>
        <v>1532.2441631073912</v>
      </c>
      <c r="G309" s="189">
        <v>522.11</v>
      </c>
      <c r="H309" s="119" t="s">
        <v>70</v>
      </c>
      <c r="I309" s="143" t="s">
        <v>100</v>
      </c>
      <c r="J309" s="379" t="s">
        <v>716</v>
      </c>
    </row>
    <row r="310" spans="1:10" hidden="1" x14ac:dyDescent="0.25">
      <c r="A310" s="330">
        <v>43157</v>
      </c>
      <c r="B310" s="148" t="s">
        <v>497</v>
      </c>
      <c r="C310" s="120" t="s">
        <v>110</v>
      </c>
      <c r="D310" s="125" t="s">
        <v>25</v>
      </c>
      <c r="E310" s="342">
        <v>400000</v>
      </c>
      <c r="F310" s="189">
        <f t="shared" si="14"/>
        <v>766.12208155369558</v>
      </c>
      <c r="G310" s="189">
        <v>522.11</v>
      </c>
      <c r="H310" s="119" t="s">
        <v>70</v>
      </c>
      <c r="I310" s="143" t="s">
        <v>100</v>
      </c>
      <c r="J310" s="379" t="s">
        <v>716</v>
      </c>
    </row>
    <row r="311" spans="1:10" hidden="1" x14ac:dyDescent="0.25">
      <c r="A311" s="330">
        <v>43157</v>
      </c>
      <c r="B311" s="148" t="s">
        <v>498</v>
      </c>
      <c r="C311" s="118" t="s">
        <v>195</v>
      </c>
      <c r="D311" s="125" t="s">
        <v>3</v>
      </c>
      <c r="E311" s="342">
        <v>170000</v>
      </c>
      <c r="F311" s="189">
        <f t="shared" si="14"/>
        <v>325.60188466032059</v>
      </c>
      <c r="G311" s="189">
        <v>522.11</v>
      </c>
      <c r="H311" s="119" t="s">
        <v>70</v>
      </c>
      <c r="I311" s="143" t="s">
        <v>100</v>
      </c>
      <c r="J311" s="379" t="s">
        <v>717</v>
      </c>
    </row>
    <row r="312" spans="1:10" hidden="1" x14ac:dyDescent="0.25">
      <c r="A312" s="330">
        <v>43158</v>
      </c>
      <c r="B312" s="144" t="s">
        <v>499</v>
      </c>
      <c r="C312" s="118" t="s">
        <v>398</v>
      </c>
      <c r="D312" s="125" t="s">
        <v>3</v>
      </c>
      <c r="E312" s="342">
        <v>350000</v>
      </c>
      <c r="F312" s="189">
        <f t="shared" si="14"/>
        <v>670.35682135948366</v>
      </c>
      <c r="G312" s="189">
        <v>522.11</v>
      </c>
      <c r="H312" s="119" t="s">
        <v>70</v>
      </c>
      <c r="I312" s="143" t="s">
        <v>100</v>
      </c>
      <c r="J312" s="379" t="s">
        <v>718</v>
      </c>
    </row>
    <row r="313" spans="1:10" hidden="1" x14ac:dyDescent="0.25">
      <c r="A313" s="330">
        <v>43158</v>
      </c>
      <c r="B313" s="144" t="s">
        <v>500</v>
      </c>
      <c r="C313" s="118" t="s">
        <v>331</v>
      </c>
      <c r="D313" s="125" t="s">
        <v>3</v>
      </c>
      <c r="E313" s="342">
        <v>100000</v>
      </c>
      <c r="F313" s="189">
        <f t="shared" si="14"/>
        <v>191.53052038842389</v>
      </c>
      <c r="G313" s="189">
        <v>522.11</v>
      </c>
      <c r="H313" s="119" t="s">
        <v>70</v>
      </c>
      <c r="I313" s="143" t="s">
        <v>100</v>
      </c>
      <c r="J313" s="379" t="s">
        <v>718</v>
      </c>
    </row>
    <row r="314" spans="1:10" ht="15.75" hidden="1" x14ac:dyDescent="0.25">
      <c r="A314" s="330">
        <v>43158</v>
      </c>
      <c r="B314" s="118" t="s">
        <v>394</v>
      </c>
      <c r="C314" s="118" t="s">
        <v>182</v>
      </c>
      <c r="D314" s="125" t="s">
        <v>25</v>
      </c>
      <c r="E314" s="331">
        <v>18000</v>
      </c>
      <c r="F314" s="189">
        <f t="shared" si="14"/>
        <v>34.475493669916297</v>
      </c>
      <c r="G314" s="189">
        <v>522.11</v>
      </c>
      <c r="H314" s="119" t="s">
        <v>389</v>
      </c>
      <c r="I314" s="143" t="s">
        <v>100</v>
      </c>
      <c r="J314" s="140" t="s">
        <v>719</v>
      </c>
    </row>
    <row r="315" spans="1:10" ht="15.75" hidden="1" x14ac:dyDescent="0.25">
      <c r="A315" s="330">
        <v>43158</v>
      </c>
      <c r="B315" s="118" t="s">
        <v>395</v>
      </c>
      <c r="C315" s="120" t="s">
        <v>176</v>
      </c>
      <c r="D315" s="125" t="s">
        <v>153</v>
      </c>
      <c r="E315" s="331">
        <v>10000</v>
      </c>
      <c r="F315" s="187">
        <f t="shared" si="14"/>
        <v>18.187770543086828</v>
      </c>
      <c r="G315" s="188">
        <v>549.82000000000005</v>
      </c>
      <c r="H315" s="119" t="s">
        <v>40</v>
      </c>
      <c r="I315" s="143" t="s">
        <v>99</v>
      </c>
      <c r="J315" s="140" t="s">
        <v>720</v>
      </c>
    </row>
    <row r="316" spans="1:10" ht="15.75" hidden="1" x14ac:dyDescent="0.25">
      <c r="A316" s="330">
        <v>43158</v>
      </c>
      <c r="B316" s="118" t="s">
        <v>396</v>
      </c>
      <c r="C316" s="120" t="s">
        <v>176</v>
      </c>
      <c r="D316" s="125" t="s">
        <v>153</v>
      </c>
      <c r="E316" s="331">
        <v>6000</v>
      </c>
      <c r="F316" s="187">
        <f t="shared" si="14"/>
        <v>10.912662325852097</v>
      </c>
      <c r="G316" s="188">
        <v>549.82000000000005</v>
      </c>
      <c r="H316" s="119" t="s">
        <v>40</v>
      </c>
      <c r="I316" s="143" t="s">
        <v>99</v>
      </c>
      <c r="J316" s="140" t="s">
        <v>721</v>
      </c>
    </row>
    <row r="317" spans="1:10" ht="15.75" hidden="1" x14ac:dyDescent="0.25">
      <c r="A317" s="330">
        <v>43158</v>
      </c>
      <c r="B317" s="118" t="s">
        <v>397</v>
      </c>
      <c r="C317" s="144" t="s">
        <v>398</v>
      </c>
      <c r="D317" s="125" t="s">
        <v>3</v>
      </c>
      <c r="E317" s="331">
        <v>6149</v>
      </c>
      <c r="F317" s="189">
        <f t="shared" si="14"/>
        <v>11.777211698684185</v>
      </c>
      <c r="G317" s="189">
        <v>522.11</v>
      </c>
      <c r="H317" s="119" t="s">
        <v>156</v>
      </c>
      <c r="I317" s="143" t="s">
        <v>100</v>
      </c>
      <c r="J317" s="140" t="s">
        <v>722</v>
      </c>
    </row>
    <row r="318" spans="1:10" ht="15.75" hidden="1" x14ac:dyDescent="0.25">
      <c r="A318" s="330">
        <v>43158</v>
      </c>
      <c r="B318" s="118" t="s">
        <v>399</v>
      </c>
      <c r="C318" s="118" t="s">
        <v>398</v>
      </c>
      <c r="D318" s="125" t="s">
        <v>3</v>
      </c>
      <c r="E318" s="331">
        <v>43220</v>
      </c>
      <c r="F318" s="189">
        <f t="shared" si="14"/>
        <v>82.779490911876806</v>
      </c>
      <c r="G318" s="189">
        <v>522.11</v>
      </c>
      <c r="H318" s="119" t="s">
        <v>156</v>
      </c>
      <c r="I318" s="143" t="s">
        <v>100</v>
      </c>
      <c r="J318" s="140" t="s">
        <v>723</v>
      </c>
    </row>
    <row r="319" spans="1:10" ht="15.75" hidden="1" x14ac:dyDescent="0.25">
      <c r="A319" s="330">
        <v>43158</v>
      </c>
      <c r="B319" s="118" t="s">
        <v>400</v>
      </c>
      <c r="C319" s="118" t="s">
        <v>401</v>
      </c>
      <c r="D319" s="125" t="s">
        <v>3</v>
      </c>
      <c r="E319" s="331">
        <v>64200</v>
      </c>
      <c r="F319" s="189">
        <f t="shared" si="14"/>
        <v>122.96259408936814</v>
      </c>
      <c r="G319" s="189">
        <v>522.11</v>
      </c>
      <c r="H319" s="119" t="s">
        <v>156</v>
      </c>
      <c r="I319" s="143" t="s">
        <v>100</v>
      </c>
      <c r="J319" s="140" t="s">
        <v>724</v>
      </c>
    </row>
    <row r="320" spans="1:10" ht="15.75" hidden="1" x14ac:dyDescent="0.25">
      <c r="A320" s="330">
        <v>43158</v>
      </c>
      <c r="B320" s="118" t="s">
        <v>402</v>
      </c>
      <c r="C320" s="144" t="s">
        <v>401</v>
      </c>
      <c r="D320" s="125" t="s">
        <v>3</v>
      </c>
      <c r="E320" s="331">
        <v>28994</v>
      </c>
      <c r="F320" s="189">
        <f t="shared" si="14"/>
        <v>55.532359081419621</v>
      </c>
      <c r="G320" s="189">
        <v>522.11</v>
      </c>
      <c r="H320" s="119" t="s">
        <v>156</v>
      </c>
      <c r="I320" s="143" t="s">
        <v>100</v>
      </c>
      <c r="J320" s="140" t="s">
        <v>725</v>
      </c>
    </row>
    <row r="321" spans="1:10" ht="15.75" hidden="1" x14ac:dyDescent="0.25">
      <c r="A321" s="330">
        <v>43158</v>
      </c>
      <c r="B321" s="118" t="s">
        <v>403</v>
      </c>
      <c r="C321" s="144" t="s">
        <v>108</v>
      </c>
      <c r="D321" s="125" t="s">
        <v>3</v>
      </c>
      <c r="E321" s="331">
        <v>28575</v>
      </c>
      <c r="F321" s="189">
        <f t="shared" si="14"/>
        <v>54.729846200992128</v>
      </c>
      <c r="G321" s="189">
        <v>522.11</v>
      </c>
      <c r="H321" s="320" t="s">
        <v>24</v>
      </c>
      <c r="I321" s="143" t="s">
        <v>100</v>
      </c>
      <c r="J321" s="140" t="s">
        <v>726</v>
      </c>
    </row>
    <row r="322" spans="1:10" ht="15.75" hidden="1" x14ac:dyDescent="0.25">
      <c r="A322" s="330">
        <v>43158</v>
      </c>
      <c r="B322" s="118" t="s">
        <v>404</v>
      </c>
      <c r="C322" s="144" t="s">
        <v>195</v>
      </c>
      <c r="D322" s="125" t="s">
        <v>25</v>
      </c>
      <c r="E322" s="331">
        <v>160570</v>
      </c>
      <c r="F322" s="189">
        <f t="shared" si="14"/>
        <v>307.54055658769227</v>
      </c>
      <c r="G322" s="189">
        <v>522.11</v>
      </c>
      <c r="H322" s="320" t="s">
        <v>24</v>
      </c>
      <c r="I322" s="143" t="s">
        <v>100</v>
      </c>
      <c r="J322" s="140" t="s">
        <v>727</v>
      </c>
    </row>
    <row r="323" spans="1:10" ht="15.75" hidden="1" x14ac:dyDescent="0.25">
      <c r="A323" s="330">
        <v>43158</v>
      </c>
      <c r="B323" s="118" t="s">
        <v>405</v>
      </c>
      <c r="C323" s="118" t="s">
        <v>182</v>
      </c>
      <c r="D323" s="125" t="s">
        <v>153</v>
      </c>
      <c r="E323" s="331">
        <v>10000</v>
      </c>
      <c r="F323" s="189">
        <f t="shared" si="14"/>
        <v>19.153052038842389</v>
      </c>
      <c r="G323" s="189">
        <v>522.11</v>
      </c>
      <c r="H323" s="118" t="s">
        <v>39</v>
      </c>
      <c r="I323" s="143" t="s">
        <v>100</v>
      </c>
      <c r="J323" s="140" t="s">
        <v>728</v>
      </c>
    </row>
    <row r="324" spans="1:10" ht="15.75" hidden="1" x14ac:dyDescent="0.25">
      <c r="A324" s="330">
        <v>43158</v>
      </c>
      <c r="B324" s="118" t="s">
        <v>367</v>
      </c>
      <c r="C324" s="118" t="s">
        <v>202</v>
      </c>
      <c r="D324" s="125" t="s">
        <v>153</v>
      </c>
      <c r="E324" s="331">
        <v>3500</v>
      </c>
      <c r="F324" s="189">
        <f t="shared" si="14"/>
        <v>6.7035682135948358</v>
      </c>
      <c r="G324" s="189">
        <v>522.11</v>
      </c>
      <c r="H324" s="118" t="s">
        <v>39</v>
      </c>
      <c r="I324" s="143" t="s">
        <v>100</v>
      </c>
      <c r="J324" s="140" t="s">
        <v>729</v>
      </c>
    </row>
    <row r="325" spans="1:10" ht="15.75" hidden="1" x14ac:dyDescent="0.25">
      <c r="A325" s="330">
        <v>43158</v>
      </c>
      <c r="B325" s="118" t="s">
        <v>406</v>
      </c>
      <c r="C325" s="120" t="s">
        <v>176</v>
      </c>
      <c r="D325" s="125" t="s">
        <v>25</v>
      </c>
      <c r="E325" s="331">
        <v>110000</v>
      </c>
      <c r="F325" s="189">
        <f t="shared" si="14"/>
        <v>210.68357242726628</v>
      </c>
      <c r="G325" s="189">
        <v>522.11</v>
      </c>
      <c r="H325" s="119" t="s">
        <v>23</v>
      </c>
      <c r="I325" s="143" t="s">
        <v>100</v>
      </c>
      <c r="J325" s="140" t="s">
        <v>730</v>
      </c>
    </row>
    <row r="326" spans="1:10" ht="15.75" hidden="1" x14ac:dyDescent="0.25">
      <c r="A326" s="330">
        <v>43158</v>
      </c>
      <c r="B326" s="118" t="s">
        <v>407</v>
      </c>
      <c r="C326" s="120" t="s">
        <v>176</v>
      </c>
      <c r="D326" s="125" t="s">
        <v>25</v>
      </c>
      <c r="E326" s="331">
        <v>40925</v>
      </c>
      <c r="F326" s="189">
        <f t="shared" si="14"/>
        <v>78.383865468962483</v>
      </c>
      <c r="G326" s="189">
        <v>522.11</v>
      </c>
      <c r="H326" s="119" t="s">
        <v>23</v>
      </c>
      <c r="I326" s="143" t="s">
        <v>100</v>
      </c>
      <c r="J326" s="140" t="s">
        <v>731</v>
      </c>
    </row>
    <row r="327" spans="1:10" hidden="1" x14ac:dyDescent="0.25">
      <c r="A327" s="330">
        <v>43159</v>
      </c>
      <c r="B327" s="148" t="s">
        <v>501</v>
      </c>
      <c r="C327" s="118" t="s">
        <v>109</v>
      </c>
      <c r="D327" s="125" t="s">
        <v>3</v>
      </c>
      <c r="E327" s="342">
        <v>20097</v>
      </c>
      <c r="F327" s="189">
        <f t="shared" si="14"/>
        <v>38.49188868246155</v>
      </c>
      <c r="G327" s="189">
        <v>522.11</v>
      </c>
      <c r="H327" s="119" t="s">
        <v>70</v>
      </c>
      <c r="I327" s="143" t="s">
        <v>100</v>
      </c>
      <c r="J327" s="379" t="s">
        <v>732</v>
      </c>
    </row>
    <row r="328" spans="1:10" ht="15.75" hidden="1" x14ac:dyDescent="0.25">
      <c r="A328" s="330">
        <v>43159</v>
      </c>
      <c r="B328" s="118" t="s">
        <v>408</v>
      </c>
      <c r="C328" s="120" t="s">
        <v>176</v>
      </c>
      <c r="D328" s="125" t="s">
        <v>25</v>
      </c>
      <c r="E328" s="331">
        <v>20000</v>
      </c>
      <c r="F328" s="189">
        <f t="shared" si="14"/>
        <v>38.306104077684779</v>
      </c>
      <c r="G328" s="189">
        <v>522.11</v>
      </c>
      <c r="H328" s="119" t="s">
        <v>23</v>
      </c>
      <c r="I328" s="143" t="s">
        <v>100</v>
      </c>
      <c r="J328" s="140" t="s">
        <v>733</v>
      </c>
    </row>
    <row r="329" spans="1:10" ht="15.75" hidden="1" x14ac:dyDescent="0.25">
      <c r="A329" s="330">
        <v>43159</v>
      </c>
      <c r="B329" s="118" t="s">
        <v>409</v>
      </c>
      <c r="C329" s="120" t="s">
        <v>182</v>
      </c>
      <c r="D329" s="123" t="s">
        <v>102</v>
      </c>
      <c r="E329" s="331">
        <v>5000</v>
      </c>
      <c r="F329" s="187">
        <f t="shared" si="14"/>
        <v>9.0938852715434138</v>
      </c>
      <c r="G329" s="188">
        <v>549.82000000000005</v>
      </c>
      <c r="H329" s="119" t="s">
        <v>156</v>
      </c>
      <c r="I329" s="143" t="s">
        <v>99</v>
      </c>
      <c r="J329" s="140" t="s">
        <v>734</v>
      </c>
    </row>
    <row r="330" spans="1:10" ht="15.75" hidden="1" x14ac:dyDescent="0.25">
      <c r="A330" s="330">
        <v>43159</v>
      </c>
      <c r="B330" s="118" t="s">
        <v>409</v>
      </c>
      <c r="C330" s="120" t="s">
        <v>182</v>
      </c>
      <c r="D330" s="123" t="s">
        <v>102</v>
      </c>
      <c r="E330" s="331">
        <v>5000</v>
      </c>
      <c r="F330" s="187">
        <f t="shared" si="14"/>
        <v>9.0938852715434138</v>
      </c>
      <c r="G330" s="188">
        <v>549.82000000000005</v>
      </c>
      <c r="H330" s="119" t="s">
        <v>329</v>
      </c>
      <c r="I330" s="143" t="s">
        <v>99</v>
      </c>
      <c r="J330" s="140" t="s">
        <v>735</v>
      </c>
    </row>
    <row r="331" spans="1:10" ht="15.75" hidden="1" x14ac:dyDescent="0.25">
      <c r="A331" s="330">
        <v>43159</v>
      </c>
      <c r="B331" s="118" t="s">
        <v>409</v>
      </c>
      <c r="C331" s="120" t="s">
        <v>182</v>
      </c>
      <c r="D331" s="123" t="s">
        <v>102</v>
      </c>
      <c r="E331" s="331">
        <v>5000</v>
      </c>
      <c r="F331" s="187">
        <f t="shared" si="14"/>
        <v>9.0938852715434138</v>
      </c>
      <c r="G331" s="188">
        <v>549.82000000000005</v>
      </c>
      <c r="H331" s="119" t="s">
        <v>31</v>
      </c>
      <c r="I331" s="143" t="s">
        <v>99</v>
      </c>
      <c r="J331" s="140" t="s">
        <v>736</v>
      </c>
    </row>
    <row r="332" spans="1:10" ht="15.75" hidden="1" x14ac:dyDescent="0.25">
      <c r="A332" s="330">
        <v>43159</v>
      </c>
      <c r="B332" s="118" t="s">
        <v>409</v>
      </c>
      <c r="C332" s="120" t="s">
        <v>182</v>
      </c>
      <c r="D332" s="123" t="s">
        <v>25</v>
      </c>
      <c r="E332" s="331">
        <v>5000</v>
      </c>
      <c r="F332" s="189">
        <f>E332/G332</f>
        <v>9.5765260194211947</v>
      </c>
      <c r="G332" s="189">
        <v>522.11</v>
      </c>
      <c r="H332" s="119" t="s">
        <v>23</v>
      </c>
      <c r="I332" s="143" t="s">
        <v>100</v>
      </c>
      <c r="J332" s="140" t="s">
        <v>737</v>
      </c>
    </row>
    <row r="333" spans="1:10" ht="15.75" hidden="1" x14ac:dyDescent="0.25">
      <c r="A333" s="330">
        <v>43159</v>
      </c>
      <c r="B333" s="118" t="s">
        <v>410</v>
      </c>
      <c r="C333" s="120" t="s">
        <v>202</v>
      </c>
      <c r="D333" s="123" t="s">
        <v>102</v>
      </c>
      <c r="E333" s="331">
        <v>750</v>
      </c>
      <c r="F333" s="187">
        <f t="shared" ref="F333:F396" si="15">E333/G333</f>
        <v>1.3640827907315121</v>
      </c>
      <c r="G333" s="188">
        <v>549.82000000000005</v>
      </c>
      <c r="H333" s="119" t="s">
        <v>329</v>
      </c>
      <c r="I333" s="143" t="s">
        <v>99</v>
      </c>
      <c r="J333" s="140" t="s">
        <v>738</v>
      </c>
    </row>
    <row r="334" spans="1:10" ht="15.75" hidden="1" x14ac:dyDescent="0.25">
      <c r="A334" s="330">
        <v>43159</v>
      </c>
      <c r="B334" s="118" t="s">
        <v>502</v>
      </c>
      <c r="C334" s="120" t="s">
        <v>109</v>
      </c>
      <c r="D334" s="123" t="s">
        <v>3</v>
      </c>
      <c r="E334" s="331">
        <v>15795</v>
      </c>
      <c r="F334" s="187">
        <f t="shared" si="15"/>
        <v>30.252245695351554</v>
      </c>
      <c r="G334" s="188">
        <v>522.11</v>
      </c>
      <c r="H334" s="119" t="s">
        <v>479</v>
      </c>
      <c r="I334" s="143" t="s">
        <v>100</v>
      </c>
      <c r="J334" s="140" t="s">
        <v>739</v>
      </c>
    </row>
    <row r="335" spans="1:10" ht="15.75" hidden="1" x14ac:dyDescent="0.25">
      <c r="A335" s="330">
        <v>43159</v>
      </c>
      <c r="B335" s="118" t="s">
        <v>411</v>
      </c>
      <c r="C335" s="120" t="s">
        <v>202</v>
      </c>
      <c r="D335" s="123" t="s">
        <v>102</v>
      </c>
      <c r="E335" s="331">
        <v>3000</v>
      </c>
      <c r="F335" s="187">
        <f t="shared" si="15"/>
        <v>5.4563311629260483</v>
      </c>
      <c r="G335" s="188">
        <v>549.82000000000005</v>
      </c>
      <c r="H335" s="119" t="s">
        <v>156</v>
      </c>
      <c r="I335" s="143" t="s">
        <v>99</v>
      </c>
      <c r="J335" s="140" t="s">
        <v>740</v>
      </c>
    </row>
    <row r="336" spans="1:10" ht="15.75" hidden="1" x14ac:dyDescent="0.25">
      <c r="A336" s="330">
        <v>43159</v>
      </c>
      <c r="B336" s="118" t="s">
        <v>412</v>
      </c>
      <c r="C336" s="120" t="s">
        <v>176</v>
      </c>
      <c r="D336" s="331" t="s">
        <v>153</v>
      </c>
      <c r="E336" s="331">
        <v>4000</v>
      </c>
      <c r="F336" s="187">
        <f t="shared" si="15"/>
        <v>7.275108217234731</v>
      </c>
      <c r="G336" s="188">
        <v>549.82000000000005</v>
      </c>
      <c r="H336" s="119" t="s">
        <v>40</v>
      </c>
      <c r="I336" s="143" t="s">
        <v>99</v>
      </c>
      <c r="J336" s="140" t="s">
        <v>741</v>
      </c>
    </row>
    <row r="337" spans="1:10" ht="15.75" hidden="1" x14ac:dyDescent="0.25">
      <c r="A337" s="330">
        <v>43133</v>
      </c>
      <c r="B337" s="118" t="s">
        <v>413</v>
      </c>
      <c r="C337" s="120" t="s">
        <v>176</v>
      </c>
      <c r="D337" s="331" t="s">
        <v>153</v>
      </c>
      <c r="E337" s="331">
        <v>2000</v>
      </c>
      <c r="F337" s="187">
        <f t="shared" si="15"/>
        <v>3.6375541086173655</v>
      </c>
      <c r="G337" s="188">
        <v>549.82000000000005</v>
      </c>
      <c r="H337" s="119" t="s">
        <v>33</v>
      </c>
      <c r="I337" s="143" t="s">
        <v>99</v>
      </c>
      <c r="J337" s="585" t="s">
        <v>742</v>
      </c>
    </row>
    <row r="338" spans="1:10" ht="15.75" hidden="1" x14ac:dyDescent="0.25">
      <c r="A338" s="330">
        <v>43133</v>
      </c>
      <c r="B338" s="118" t="s">
        <v>273</v>
      </c>
      <c r="C338" s="120" t="s">
        <v>176</v>
      </c>
      <c r="D338" s="331" t="s">
        <v>153</v>
      </c>
      <c r="E338" s="331">
        <v>8500</v>
      </c>
      <c r="F338" s="187">
        <f t="shared" si="15"/>
        <v>15.459604961623803</v>
      </c>
      <c r="G338" s="188">
        <v>549.82000000000005</v>
      </c>
      <c r="H338" s="119" t="s">
        <v>33</v>
      </c>
      <c r="I338" s="143" t="s">
        <v>99</v>
      </c>
      <c r="J338" s="586"/>
    </row>
    <row r="339" spans="1:10" ht="15.75" hidden="1" x14ac:dyDescent="0.25">
      <c r="A339" s="330">
        <v>43133</v>
      </c>
      <c r="B339" s="118" t="s">
        <v>273</v>
      </c>
      <c r="C339" s="120" t="s">
        <v>176</v>
      </c>
      <c r="D339" s="331" t="s">
        <v>153</v>
      </c>
      <c r="E339" s="333">
        <v>3000</v>
      </c>
      <c r="F339" s="187">
        <f t="shared" si="15"/>
        <v>5.4563311629260483</v>
      </c>
      <c r="G339" s="188">
        <v>549.82000000000005</v>
      </c>
      <c r="H339" s="119" t="s">
        <v>33</v>
      </c>
      <c r="I339" s="143" t="s">
        <v>99</v>
      </c>
      <c r="J339" s="586"/>
    </row>
    <row r="340" spans="1:10" ht="15.75" hidden="1" x14ac:dyDescent="0.25">
      <c r="A340" s="330">
        <v>43133</v>
      </c>
      <c r="B340" s="118" t="s">
        <v>273</v>
      </c>
      <c r="C340" s="120" t="s">
        <v>176</v>
      </c>
      <c r="D340" s="331" t="s">
        <v>153</v>
      </c>
      <c r="E340" s="333">
        <v>4000</v>
      </c>
      <c r="F340" s="187">
        <f t="shared" si="15"/>
        <v>7.275108217234731</v>
      </c>
      <c r="G340" s="188">
        <v>549.82000000000005</v>
      </c>
      <c r="H340" s="119" t="s">
        <v>33</v>
      </c>
      <c r="I340" s="143" t="s">
        <v>99</v>
      </c>
      <c r="J340" s="586"/>
    </row>
    <row r="341" spans="1:10" ht="15.75" hidden="1" x14ac:dyDescent="0.25">
      <c r="A341" s="330">
        <v>43133</v>
      </c>
      <c r="B341" s="118" t="s">
        <v>273</v>
      </c>
      <c r="C341" s="120" t="s">
        <v>176</v>
      </c>
      <c r="D341" s="331" t="s">
        <v>153</v>
      </c>
      <c r="E341" s="331">
        <v>10000</v>
      </c>
      <c r="F341" s="187">
        <f t="shared" si="15"/>
        <v>18.187770543086828</v>
      </c>
      <c r="G341" s="188">
        <v>549.82000000000005</v>
      </c>
      <c r="H341" s="119" t="s">
        <v>33</v>
      </c>
      <c r="I341" s="143" t="s">
        <v>99</v>
      </c>
      <c r="J341" s="586"/>
    </row>
    <row r="342" spans="1:10" ht="15.75" hidden="1" x14ac:dyDescent="0.25">
      <c r="A342" s="330">
        <v>43133</v>
      </c>
      <c r="B342" s="118" t="s">
        <v>273</v>
      </c>
      <c r="C342" s="120" t="s">
        <v>176</v>
      </c>
      <c r="D342" s="331" t="s">
        <v>153</v>
      </c>
      <c r="E342" s="331">
        <v>8500</v>
      </c>
      <c r="F342" s="187">
        <f t="shared" si="15"/>
        <v>15.459604961623803</v>
      </c>
      <c r="G342" s="188">
        <v>549.82000000000005</v>
      </c>
      <c r="H342" s="119" t="s">
        <v>33</v>
      </c>
      <c r="I342" s="143" t="s">
        <v>99</v>
      </c>
      <c r="J342" s="586"/>
    </row>
    <row r="343" spans="1:10" ht="15.75" hidden="1" x14ac:dyDescent="0.25">
      <c r="A343" s="330">
        <v>43133</v>
      </c>
      <c r="B343" s="118" t="s">
        <v>273</v>
      </c>
      <c r="C343" s="120" t="s">
        <v>176</v>
      </c>
      <c r="D343" s="331" t="s">
        <v>153</v>
      </c>
      <c r="E343" s="331">
        <v>2000</v>
      </c>
      <c r="F343" s="187">
        <f t="shared" si="15"/>
        <v>3.6375541086173655</v>
      </c>
      <c r="G343" s="188">
        <v>549.82000000000005</v>
      </c>
      <c r="H343" s="119" t="s">
        <v>33</v>
      </c>
      <c r="I343" s="143" t="s">
        <v>99</v>
      </c>
      <c r="J343" s="586"/>
    </row>
    <row r="344" spans="1:10" ht="15.75" hidden="1" x14ac:dyDescent="0.25">
      <c r="A344" s="330">
        <v>43143</v>
      </c>
      <c r="B344" s="118" t="s">
        <v>291</v>
      </c>
      <c r="C344" s="120" t="s">
        <v>176</v>
      </c>
      <c r="D344" s="331" t="s">
        <v>153</v>
      </c>
      <c r="E344" s="331">
        <v>10000</v>
      </c>
      <c r="F344" s="187">
        <f t="shared" si="15"/>
        <v>18.187770543086828</v>
      </c>
      <c r="G344" s="188">
        <v>549.82000000000005</v>
      </c>
      <c r="H344" s="119" t="s">
        <v>33</v>
      </c>
      <c r="I344" s="143" t="s">
        <v>99</v>
      </c>
      <c r="J344" s="586"/>
    </row>
    <row r="345" spans="1:10" ht="15.75" hidden="1" x14ac:dyDescent="0.25">
      <c r="A345" s="330">
        <v>43146</v>
      </c>
      <c r="B345" s="118" t="s">
        <v>273</v>
      </c>
      <c r="C345" s="120" t="s">
        <v>176</v>
      </c>
      <c r="D345" s="331" t="s">
        <v>153</v>
      </c>
      <c r="E345" s="331">
        <v>2000</v>
      </c>
      <c r="F345" s="187">
        <f t="shared" si="15"/>
        <v>3.6375541086173655</v>
      </c>
      <c r="G345" s="188">
        <v>549.82000000000005</v>
      </c>
      <c r="H345" s="119" t="s">
        <v>33</v>
      </c>
      <c r="I345" s="143" t="s">
        <v>99</v>
      </c>
      <c r="J345" s="586"/>
    </row>
    <row r="346" spans="1:10" ht="15.75" hidden="1" x14ac:dyDescent="0.25">
      <c r="A346" s="330">
        <v>43146</v>
      </c>
      <c r="B346" s="118" t="s">
        <v>273</v>
      </c>
      <c r="C346" s="120" t="s">
        <v>176</v>
      </c>
      <c r="D346" s="331" t="s">
        <v>153</v>
      </c>
      <c r="E346" s="331">
        <v>1000</v>
      </c>
      <c r="F346" s="187">
        <f t="shared" si="15"/>
        <v>1.8187770543086828</v>
      </c>
      <c r="G346" s="188">
        <v>549.82000000000005</v>
      </c>
      <c r="H346" s="119" t="s">
        <v>33</v>
      </c>
      <c r="I346" s="143" t="s">
        <v>99</v>
      </c>
      <c r="J346" s="586"/>
    </row>
    <row r="347" spans="1:10" ht="15.75" hidden="1" x14ac:dyDescent="0.25">
      <c r="A347" s="330">
        <v>43146</v>
      </c>
      <c r="B347" s="118" t="s">
        <v>273</v>
      </c>
      <c r="C347" s="120" t="s">
        <v>176</v>
      </c>
      <c r="D347" s="331" t="s">
        <v>153</v>
      </c>
      <c r="E347" s="331">
        <v>1000</v>
      </c>
      <c r="F347" s="187">
        <f t="shared" si="15"/>
        <v>1.8187770543086828</v>
      </c>
      <c r="G347" s="188">
        <v>549.82000000000005</v>
      </c>
      <c r="H347" s="119" t="s">
        <v>33</v>
      </c>
      <c r="I347" s="143" t="s">
        <v>99</v>
      </c>
      <c r="J347" s="586"/>
    </row>
    <row r="348" spans="1:10" ht="15.75" hidden="1" x14ac:dyDescent="0.25">
      <c r="A348" s="330">
        <v>43150</v>
      </c>
      <c r="B348" s="118" t="s">
        <v>291</v>
      </c>
      <c r="C348" s="120" t="s">
        <v>176</v>
      </c>
      <c r="D348" s="331" t="s">
        <v>153</v>
      </c>
      <c r="E348" s="331">
        <v>10000</v>
      </c>
      <c r="F348" s="187">
        <f t="shared" si="15"/>
        <v>18.187770543086828</v>
      </c>
      <c r="G348" s="188">
        <v>549.82000000000005</v>
      </c>
      <c r="H348" s="119" t="s">
        <v>33</v>
      </c>
      <c r="I348" s="143" t="s">
        <v>99</v>
      </c>
      <c r="J348" s="586"/>
    </row>
    <row r="349" spans="1:10" ht="15.75" hidden="1" x14ac:dyDescent="0.25">
      <c r="A349" s="330">
        <v>43150</v>
      </c>
      <c r="B349" s="118" t="s">
        <v>414</v>
      </c>
      <c r="C349" s="120" t="s">
        <v>176</v>
      </c>
      <c r="D349" s="331" t="s">
        <v>153</v>
      </c>
      <c r="E349" s="331">
        <v>1500</v>
      </c>
      <c r="F349" s="187">
        <f t="shared" si="15"/>
        <v>2.7281655814630241</v>
      </c>
      <c r="G349" s="188">
        <v>549.82000000000005</v>
      </c>
      <c r="H349" s="119" t="s">
        <v>33</v>
      </c>
      <c r="I349" s="143" t="s">
        <v>99</v>
      </c>
      <c r="J349" s="586"/>
    </row>
    <row r="350" spans="1:10" ht="15.75" hidden="1" x14ac:dyDescent="0.25">
      <c r="A350" s="330">
        <v>43150</v>
      </c>
      <c r="B350" s="118" t="s">
        <v>414</v>
      </c>
      <c r="C350" s="120" t="s">
        <v>176</v>
      </c>
      <c r="D350" s="331" t="s">
        <v>153</v>
      </c>
      <c r="E350" s="331">
        <v>1000</v>
      </c>
      <c r="F350" s="187">
        <f t="shared" si="15"/>
        <v>1.8187770543086828</v>
      </c>
      <c r="G350" s="188">
        <v>549.82000000000005</v>
      </c>
      <c r="H350" s="119" t="s">
        <v>33</v>
      </c>
      <c r="I350" s="143" t="s">
        <v>99</v>
      </c>
      <c r="J350" s="586"/>
    </row>
    <row r="351" spans="1:10" ht="15.75" hidden="1" x14ac:dyDescent="0.25">
      <c r="A351" s="330">
        <v>43150</v>
      </c>
      <c r="B351" s="118" t="s">
        <v>414</v>
      </c>
      <c r="C351" s="120" t="s">
        <v>176</v>
      </c>
      <c r="D351" s="331" t="s">
        <v>153</v>
      </c>
      <c r="E351" s="331">
        <v>1500</v>
      </c>
      <c r="F351" s="187">
        <f t="shared" si="15"/>
        <v>2.7281655814630241</v>
      </c>
      <c r="G351" s="188">
        <v>549.82000000000005</v>
      </c>
      <c r="H351" s="119" t="s">
        <v>33</v>
      </c>
      <c r="I351" s="143" t="s">
        <v>99</v>
      </c>
      <c r="J351" s="586"/>
    </row>
    <row r="352" spans="1:10" ht="15.75" hidden="1" x14ac:dyDescent="0.25">
      <c r="A352" s="330">
        <v>43150</v>
      </c>
      <c r="B352" s="118" t="s">
        <v>414</v>
      </c>
      <c r="C352" s="120" t="s">
        <v>176</v>
      </c>
      <c r="D352" s="331" t="s">
        <v>153</v>
      </c>
      <c r="E352" s="331">
        <v>2000</v>
      </c>
      <c r="F352" s="187">
        <f t="shared" si="15"/>
        <v>3.6375541086173655</v>
      </c>
      <c r="G352" s="188">
        <v>549.82000000000005</v>
      </c>
      <c r="H352" s="119" t="s">
        <v>33</v>
      </c>
      <c r="I352" s="143" t="s">
        <v>99</v>
      </c>
      <c r="J352" s="586"/>
    </row>
    <row r="353" spans="1:10" ht="15.75" hidden="1" x14ac:dyDescent="0.25">
      <c r="A353" s="330">
        <v>43150</v>
      </c>
      <c r="B353" s="118" t="s">
        <v>415</v>
      </c>
      <c r="C353" s="120" t="s">
        <v>176</v>
      </c>
      <c r="D353" s="331" t="s">
        <v>153</v>
      </c>
      <c r="E353" s="331">
        <v>1500</v>
      </c>
      <c r="F353" s="187">
        <f t="shared" si="15"/>
        <v>2.7281655814630241</v>
      </c>
      <c r="G353" s="188">
        <v>549.82000000000005</v>
      </c>
      <c r="H353" s="119" t="s">
        <v>33</v>
      </c>
      <c r="I353" s="143" t="s">
        <v>99</v>
      </c>
      <c r="J353" s="586"/>
    </row>
    <row r="354" spans="1:10" ht="15.75" hidden="1" x14ac:dyDescent="0.25">
      <c r="A354" s="330">
        <v>43150</v>
      </c>
      <c r="B354" s="118" t="s">
        <v>415</v>
      </c>
      <c r="C354" s="120" t="s">
        <v>176</v>
      </c>
      <c r="D354" s="331" t="s">
        <v>153</v>
      </c>
      <c r="E354" s="331">
        <v>2000</v>
      </c>
      <c r="F354" s="187">
        <f t="shared" si="15"/>
        <v>3.6375541086173655</v>
      </c>
      <c r="G354" s="188">
        <v>549.82000000000005</v>
      </c>
      <c r="H354" s="119" t="s">
        <v>33</v>
      </c>
      <c r="I354" s="143" t="s">
        <v>99</v>
      </c>
      <c r="J354" s="586"/>
    </row>
    <row r="355" spans="1:10" ht="15.75" hidden="1" x14ac:dyDescent="0.25">
      <c r="A355" s="330">
        <v>43150</v>
      </c>
      <c r="B355" s="118" t="s">
        <v>415</v>
      </c>
      <c r="C355" s="120" t="s">
        <v>176</v>
      </c>
      <c r="D355" s="331" t="s">
        <v>153</v>
      </c>
      <c r="E355" s="331">
        <v>1500</v>
      </c>
      <c r="F355" s="187">
        <f t="shared" si="15"/>
        <v>2.7281655814630241</v>
      </c>
      <c r="G355" s="188">
        <v>549.82000000000005</v>
      </c>
      <c r="H355" s="119" t="s">
        <v>33</v>
      </c>
      <c r="I355" s="143" t="s">
        <v>99</v>
      </c>
      <c r="J355" s="586"/>
    </row>
    <row r="356" spans="1:10" ht="15.75" hidden="1" x14ac:dyDescent="0.25">
      <c r="A356" s="330">
        <v>43151</v>
      </c>
      <c r="B356" s="118" t="s">
        <v>416</v>
      </c>
      <c r="C356" s="120" t="s">
        <v>176</v>
      </c>
      <c r="D356" s="331" t="s">
        <v>153</v>
      </c>
      <c r="E356" s="331">
        <v>2000</v>
      </c>
      <c r="F356" s="187">
        <f t="shared" si="15"/>
        <v>3.6375541086173655</v>
      </c>
      <c r="G356" s="188">
        <v>549.82000000000005</v>
      </c>
      <c r="H356" s="119" t="s">
        <v>33</v>
      </c>
      <c r="I356" s="143" t="s">
        <v>99</v>
      </c>
      <c r="J356" s="586"/>
    </row>
    <row r="357" spans="1:10" ht="15.75" hidden="1" x14ac:dyDescent="0.25">
      <c r="A357" s="335">
        <v>43159</v>
      </c>
      <c r="B357" s="118" t="s">
        <v>417</v>
      </c>
      <c r="C357" s="120" t="s">
        <v>176</v>
      </c>
      <c r="D357" s="331" t="s">
        <v>153</v>
      </c>
      <c r="E357" s="336">
        <v>2000</v>
      </c>
      <c r="F357" s="187">
        <f t="shared" si="15"/>
        <v>3.6375541086173655</v>
      </c>
      <c r="G357" s="188">
        <v>549.82000000000005</v>
      </c>
      <c r="H357" s="119" t="s">
        <v>33</v>
      </c>
      <c r="I357" s="143" t="s">
        <v>99</v>
      </c>
      <c r="J357" s="587"/>
    </row>
    <row r="358" spans="1:10" ht="15.75" hidden="1" x14ac:dyDescent="0.25">
      <c r="A358" s="330">
        <v>43133</v>
      </c>
      <c r="B358" s="118" t="s">
        <v>418</v>
      </c>
      <c r="C358" s="120" t="s">
        <v>176</v>
      </c>
      <c r="D358" s="331" t="s">
        <v>153</v>
      </c>
      <c r="E358" s="331">
        <v>2000</v>
      </c>
      <c r="F358" s="187">
        <f t="shared" si="15"/>
        <v>3.6375541086173655</v>
      </c>
      <c r="G358" s="188">
        <v>549.82000000000005</v>
      </c>
      <c r="H358" s="119" t="s">
        <v>39</v>
      </c>
      <c r="I358" s="143" t="s">
        <v>99</v>
      </c>
      <c r="J358" s="585" t="s">
        <v>743</v>
      </c>
    </row>
    <row r="359" spans="1:10" ht="15.75" hidden="1" x14ac:dyDescent="0.25">
      <c r="A359" s="330">
        <v>43133</v>
      </c>
      <c r="B359" s="118" t="s">
        <v>273</v>
      </c>
      <c r="C359" s="120" t="s">
        <v>176</v>
      </c>
      <c r="D359" s="331" t="s">
        <v>153</v>
      </c>
      <c r="E359" s="331">
        <v>4000</v>
      </c>
      <c r="F359" s="187">
        <f t="shared" si="15"/>
        <v>7.275108217234731</v>
      </c>
      <c r="G359" s="188">
        <v>549.82000000000005</v>
      </c>
      <c r="H359" s="119" t="s">
        <v>39</v>
      </c>
      <c r="I359" s="143" t="s">
        <v>99</v>
      </c>
      <c r="J359" s="586"/>
    </row>
    <row r="360" spans="1:10" ht="15.75" hidden="1" x14ac:dyDescent="0.25">
      <c r="A360" s="330">
        <v>43133</v>
      </c>
      <c r="B360" s="118" t="s">
        <v>273</v>
      </c>
      <c r="C360" s="120" t="s">
        <v>176</v>
      </c>
      <c r="D360" s="331" t="s">
        <v>153</v>
      </c>
      <c r="E360" s="331">
        <v>1500</v>
      </c>
      <c r="F360" s="187">
        <f t="shared" si="15"/>
        <v>2.7281655814630241</v>
      </c>
      <c r="G360" s="188">
        <v>549.82000000000005</v>
      </c>
      <c r="H360" s="119" t="s">
        <v>39</v>
      </c>
      <c r="I360" s="143" t="s">
        <v>99</v>
      </c>
      <c r="J360" s="586"/>
    </row>
    <row r="361" spans="1:10" ht="15.75" hidden="1" x14ac:dyDescent="0.25">
      <c r="A361" s="330">
        <v>43133</v>
      </c>
      <c r="B361" s="118" t="s">
        <v>273</v>
      </c>
      <c r="C361" s="120" t="s">
        <v>176</v>
      </c>
      <c r="D361" s="331" t="s">
        <v>153</v>
      </c>
      <c r="E361" s="331">
        <v>1500</v>
      </c>
      <c r="F361" s="187">
        <f t="shared" si="15"/>
        <v>2.7281655814630241</v>
      </c>
      <c r="G361" s="188">
        <v>549.82000000000005</v>
      </c>
      <c r="H361" s="119" t="s">
        <v>39</v>
      </c>
      <c r="I361" s="143" t="s">
        <v>99</v>
      </c>
      <c r="J361" s="586"/>
    </row>
    <row r="362" spans="1:10" ht="15.75" hidden="1" x14ac:dyDescent="0.25">
      <c r="A362" s="330">
        <v>43133</v>
      </c>
      <c r="B362" s="118" t="s">
        <v>273</v>
      </c>
      <c r="C362" s="120" t="s">
        <v>176</v>
      </c>
      <c r="D362" s="331" t="s">
        <v>153</v>
      </c>
      <c r="E362" s="331">
        <v>8000</v>
      </c>
      <c r="F362" s="187">
        <f t="shared" si="15"/>
        <v>14.550216434469462</v>
      </c>
      <c r="G362" s="188">
        <v>549.82000000000005</v>
      </c>
      <c r="H362" s="119" t="s">
        <v>39</v>
      </c>
      <c r="I362" s="143" t="s">
        <v>99</v>
      </c>
      <c r="J362" s="586"/>
    </row>
    <row r="363" spans="1:10" ht="15.75" hidden="1" x14ac:dyDescent="0.25">
      <c r="A363" s="330">
        <v>43133</v>
      </c>
      <c r="B363" s="118" t="s">
        <v>273</v>
      </c>
      <c r="C363" s="120" t="s">
        <v>176</v>
      </c>
      <c r="D363" s="331" t="s">
        <v>153</v>
      </c>
      <c r="E363" s="331">
        <v>5000</v>
      </c>
      <c r="F363" s="187">
        <f t="shared" si="15"/>
        <v>9.0938852715434138</v>
      </c>
      <c r="G363" s="188">
        <v>549.82000000000005</v>
      </c>
      <c r="H363" s="119" t="s">
        <v>39</v>
      </c>
      <c r="I363" s="143" t="s">
        <v>99</v>
      </c>
      <c r="J363" s="586"/>
    </row>
    <row r="364" spans="1:10" ht="15.75" hidden="1" x14ac:dyDescent="0.25">
      <c r="A364" s="332">
        <v>43133</v>
      </c>
      <c r="B364" s="118" t="s">
        <v>273</v>
      </c>
      <c r="C364" s="120" t="s">
        <v>176</v>
      </c>
      <c r="D364" s="331" t="s">
        <v>153</v>
      </c>
      <c r="E364" s="331">
        <v>1500</v>
      </c>
      <c r="F364" s="187">
        <f t="shared" si="15"/>
        <v>2.7281655814630241</v>
      </c>
      <c r="G364" s="188">
        <v>549.82000000000005</v>
      </c>
      <c r="H364" s="119" t="s">
        <v>39</v>
      </c>
      <c r="I364" s="143" t="s">
        <v>99</v>
      </c>
      <c r="J364" s="586"/>
    </row>
    <row r="365" spans="1:10" ht="15.75" hidden="1" x14ac:dyDescent="0.25">
      <c r="A365" s="330">
        <v>43133</v>
      </c>
      <c r="B365" s="118" t="s">
        <v>273</v>
      </c>
      <c r="C365" s="120" t="s">
        <v>176</v>
      </c>
      <c r="D365" s="331" t="s">
        <v>153</v>
      </c>
      <c r="E365" s="333">
        <v>2000</v>
      </c>
      <c r="F365" s="187">
        <f t="shared" si="15"/>
        <v>3.6375541086173655</v>
      </c>
      <c r="G365" s="188">
        <v>549.82000000000005</v>
      </c>
      <c r="H365" s="119" t="s">
        <v>39</v>
      </c>
      <c r="I365" s="143" t="s">
        <v>99</v>
      </c>
      <c r="J365" s="586"/>
    </row>
    <row r="366" spans="1:10" ht="15.75" hidden="1" x14ac:dyDescent="0.25">
      <c r="A366" s="330">
        <v>43133</v>
      </c>
      <c r="B366" s="118" t="s">
        <v>273</v>
      </c>
      <c r="C366" s="120" t="s">
        <v>176</v>
      </c>
      <c r="D366" s="331" t="s">
        <v>153</v>
      </c>
      <c r="E366" s="333">
        <v>8500</v>
      </c>
      <c r="F366" s="187">
        <f t="shared" si="15"/>
        <v>15.459604961623803</v>
      </c>
      <c r="G366" s="188">
        <v>549.82000000000005</v>
      </c>
      <c r="H366" s="119" t="s">
        <v>39</v>
      </c>
      <c r="I366" s="143" t="s">
        <v>99</v>
      </c>
      <c r="J366" s="586"/>
    </row>
    <row r="367" spans="1:10" ht="15.75" hidden="1" x14ac:dyDescent="0.25">
      <c r="A367" s="330">
        <v>43133</v>
      </c>
      <c r="B367" s="118" t="s">
        <v>273</v>
      </c>
      <c r="C367" s="120" t="s">
        <v>176</v>
      </c>
      <c r="D367" s="331" t="s">
        <v>153</v>
      </c>
      <c r="E367" s="333">
        <v>2000</v>
      </c>
      <c r="F367" s="187">
        <f t="shared" si="15"/>
        <v>3.6375541086173655</v>
      </c>
      <c r="G367" s="188">
        <v>549.82000000000005</v>
      </c>
      <c r="H367" s="119" t="s">
        <v>39</v>
      </c>
      <c r="I367" s="143" t="s">
        <v>99</v>
      </c>
      <c r="J367" s="586"/>
    </row>
    <row r="368" spans="1:10" ht="15.75" hidden="1" x14ac:dyDescent="0.25">
      <c r="A368" s="330">
        <v>43150</v>
      </c>
      <c r="B368" s="118" t="s">
        <v>414</v>
      </c>
      <c r="C368" s="120" t="s">
        <v>176</v>
      </c>
      <c r="D368" s="331" t="s">
        <v>153</v>
      </c>
      <c r="E368" s="331">
        <v>1000</v>
      </c>
      <c r="F368" s="187">
        <f t="shared" si="15"/>
        <v>1.8187770543086828</v>
      </c>
      <c r="G368" s="188">
        <v>549.82000000000005</v>
      </c>
      <c r="H368" s="119" t="s">
        <v>39</v>
      </c>
      <c r="I368" s="143" t="s">
        <v>99</v>
      </c>
      <c r="J368" s="586"/>
    </row>
    <row r="369" spans="1:10" ht="15.75" hidden="1" x14ac:dyDescent="0.25">
      <c r="A369" s="330">
        <v>43150</v>
      </c>
      <c r="B369" s="118" t="s">
        <v>414</v>
      </c>
      <c r="C369" s="120" t="s">
        <v>176</v>
      </c>
      <c r="D369" s="331" t="s">
        <v>153</v>
      </c>
      <c r="E369" s="331">
        <v>2000</v>
      </c>
      <c r="F369" s="187">
        <f t="shared" si="15"/>
        <v>3.6375541086173655</v>
      </c>
      <c r="G369" s="188">
        <v>549.82000000000005</v>
      </c>
      <c r="H369" s="119" t="s">
        <v>39</v>
      </c>
      <c r="I369" s="143" t="s">
        <v>99</v>
      </c>
      <c r="J369" s="586"/>
    </row>
    <row r="370" spans="1:10" ht="15.75" hidden="1" x14ac:dyDescent="0.25">
      <c r="A370" s="330">
        <v>43150</v>
      </c>
      <c r="B370" s="118" t="s">
        <v>414</v>
      </c>
      <c r="C370" s="120" t="s">
        <v>176</v>
      </c>
      <c r="D370" s="331" t="s">
        <v>153</v>
      </c>
      <c r="E370" s="331">
        <v>2000</v>
      </c>
      <c r="F370" s="187">
        <f t="shared" si="15"/>
        <v>3.6375541086173655</v>
      </c>
      <c r="G370" s="188">
        <v>549.82000000000005</v>
      </c>
      <c r="H370" s="119" t="s">
        <v>39</v>
      </c>
      <c r="I370" s="143" t="s">
        <v>99</v>
      </c>
      <c r="J370" s="586"/>
    </row>
    <row r="371" spans="1:10" ht="15.75" hidden="1" x14ac:dyDescent="0.25">
      <c r="A371" s="330">
        <v>43150</v>
      </c>
      <c r="B371" s="118" t="s">
        <v>415</v>
      </c>
      <c r="C371" s="120" t="s">
        <v>176</v>
      </c>
      <c r="D371" s="331" t="s">
        <v>153</v>
      </c>
      <c r="E371" s="331">
        <v>1500</v>
      </c>
      <c r="F371" s="187">
        <f t="shared" si="15"/>
        <v>2.7281655814630241</v>
      </c>
      <c r="G371" s="188">
        <v>549.82000000000005</v>
      </c>
      <c r="H371" s="119" t="s">
        <v>39</v>
      </c>
      <c r="I371" s="143" t="s">
        <v>99</v>
      </c>
      <c r="J371" s="586"/>
    </row>
    <row r="372" spans="1:10" ht="15.75" hidden="1" x14ac:dyDescent="0.25">
      <c r="A372" s="330">
        <v>43150</v>
      </c>
      <c r="B372" s="118" t="s">
        <v>415</v>
      </c>
      <c r="C372" s="120" t="s">
        <v>176</v>
      </c>
      <c r="D372" s="331" t="s">
        <v>153</v>
      </c>
      <c r="E372" s="331">
        <v>1500</v>
      </c>
      <c r="F372" s="187">
        <f t="shared" si="15"/>
        <v>2.7281655814630241</v>
      </c>
      <c r="G372" s="188">
        <v>549.82000000000005</v>
      </c>
      <c r="H372" s="119" t="s">
        <v>39</v>
      </c>
      <c r="I372" s="143" t="s">
        <v>99</v>
      </c>
      <c r="J372" s="586"/>
    </row>
    <row r="373" spans="1:10" ht="15.75" hidden="1" x14ac:dyDescent="0.25">
      <c r="A373" s="330">
        <v>43150</v>
      </c>
      <c r="B373" s="118" t="s">
        <v>415</v>
      </c>
      <c r="C373" s="120" t="s">
        <v>176</v>
      </c>
      <c r="D373" s="331" t="s">
        <v>153</v>
      </c>
      <c r="E373" s="331">
        <v>2000</v>
      </c>
      <c r="F373" s="187">
        <f t="shared" si="15"/>
        <v>3.6375541086173655</v>
      </c>
      <c r="G373" s="188">
        <v>549.82000000000005</v>
      </c>
      <c r="H373" s="119" t="s">
        <v>39</v>
      </c>
      <c r="I373" s="143" t="s">
        <v>99</v>
      </c>
      <c r="J373" s="586"/>
    </row>
    <row r="374" spans="1:10" ht="15.75" hidden="1" x14ac:dyDescent="0.25">
      <c r="A374" s="330">
        <v>43158</v>
      </c>
      <c r="B374" s="118" t="s">
        <v>419</v>
      </c>
      <c r="C374" s="120" t="s">
        <v>176</v>
      </c>
      <c r="D374" s="331" t="s">
        <v>153</v>
      </c>
      <c r="E374" s="331">
        <v>2000</v>
      </c>
      <c r="F374" s="187">
        <f t="shared" si="15"/>
        <v>3.6375541086173655</v>
      </c>
      <c r="G374" s="188">
        <v>549.82000000000005</v>
      </c>
      <c r="H374" s="119" t="s">
        <v>39</v>
      </c>
      <c r="I374" s="143" t="s">
        <v>99</v>
      </c>
      <c r="J374" s="586"/>
    </row>
    <row r="375" spans="1:10" ht="15.75" hidden="1" x14ac:dyDescent="0.25">
      <c r="A375" s="330">
        <v>43158</v>
      </c>
      <c r="B375" s="118" t="s">
        <v>419</v>
      </c>
      <c r="C375" s="120" t="s">
        <v>176</v>
      </c>
      <c r="D375" s="331" t="s">
        <v>153</v>
      </c>
      <c r="E375" s="331">
        <v>9500</v>
      </c>
      <c r="F375" s="187">
        <f t="shared" si="15"/>
        <v>17.278382015932486</v>
      </c>
      <c r="G375" s="188">
        <v>549.82000000000005</v>
      </c>
      <c r="H375" s="119" t="s">
        <v>39</v>
      </c>
      <c r="I375" s="143" t="s">
        <v>99</v>
      </c>
      <c r="J375" s="586"/>
    </row>
    <row r="376" spans="1:10" ht="15.75" hidden="1" x14ac:dyDescent="0.25">
      <c r="A376" s="330">
        <v>43158</v>
      </c>
      <c r="B376" s="118" t="s">
        <v>420</v>
      </c>
      <c r="C376" s="120" t="s">
        <v>176</v>
      </c>
      <c r="D376" s="331" t="s">
        <v>153</v>
      </c>
      <c r="E376" s="331">
        <v>2000</v>
      </c>
      <c r="F376" s="187">
        <f t="shared" si="15"/>
        <v>3.6375541086173655</v>
      </c>
      <c r="G376" s="188">
        <v>549.82000000000005</v>
      </c>
      <c r="H376" s="119" t="s">
        <v>39</v>
      </c>
      <c r="I376" s="143" t="s">
        <v>99</v>
      </c>
      <c r="J376" s="586"/>
    </row>
    <row r="377" spans="1:10" ht="15.75" hidden="1" x14ac:dyDescent="0.25">
      <c r="A377" s="330">
        <v>43158</v>
      </c>
      <c r="B377" s="118" t="s">
        <v>273</v>
      </c>
      <c r="C377" s="120" t="s">
        <v>176</v>
      </c>
      <c r="D377" s="331" t="s">
        <v>153</v>
      </c>
      <c r="E377" s="331">
        <v>2000</v>
      </c>
      <c r="F377" s="187">
        <f t="shared" si="15"/>
        <v>3.6375541086173655</v>
      </c>
      <c r="G377" s="188">
        <v>549.82000000000005</v>
      </c>
      <c r="H377" s="119" t="s">
        <v>39</v>
      </c>
      <c r="I377" s="143" t="s">
        <v>99</v>
      </c>
      <c r="J377" s="587"/>
    </row>
    <row r="378" spans="1:10" ht="15" hidden="1" customHeight="1" x14ac:dyDescent="0.25">
      <c r="A378" s="337">
        <v>43146</v>
      </c>
      <c r="B378" s="120" t="s">
        <v>421</v>
      </c>
      <c r="C378" s="120" t="s">
        <v>176</v>
      </c>
      <c r="D378" s="331" t="s">
        <v>25</v>
      </c>
      <c r="E378" s="338">
        <v>5000</v>
      </c>
      <c r="F378" s="189">
        <f t="shared" si="15"/>
        <v>9.5765260194211947</v>
      </c>
      <c r="G378" s="189">
        <v>522.11</v>
      </c>
      <c r="H378" s="119" t="s">
        <v>23</v>
      </c>
      <c r="I378" s="143" t="s">
        <v>100</v>
      </c>
      <c r="J378" s="585" t="s">
        <v>744</v>
      </c>
    </row>
    <row r="379" spans="1:10" ht="15" hidden="1" customHeight="1" x14ac:dyDescent="0.25">
      <c r="A379" s="337">
        <v>43146</v>
      </c>
      <c r="B379" s="120" t="s">
        <v>422</v>
      </c>
      <c r="C379" s="120" t="s">
        <v>176</v>
      </c>
      <c r="D379" s="331" t="s">
        <v>25</v>
      </c>
      <c r="E379" s="338">
        <v>10000</v>
      </c>
      <c r="F379" s="189">
        <f t="shared" si="15"/>
        <v>19.153052038842389</v>
      </c>
      <c r="G379" s="189">
        <v>522.11</v>
      </c>
      <c r="H379" s="119" t="s">
        <v>23</v>
      </c>
      <c r="I379" s="143" t="s">
        <v>100</v>
      </c>
      <c r="J379" s="586"/>
    </row>
    <row r="380" spans="1:10" ht="15" hidden="1" customHeight="1" x14ac:dyDescent="0.25">
      <c r="A380" s="339">
        <v>43147</v>
      </c>
      <c r="B380" s="118" t="s">
        <v>423</v>
      </c>
      <c r="C380" s="120" t="s">
        <v>176</v>
      </c>
      <c r="D380" s="331" t="s">
        <v>25</v>
      </c>
      <c r="E380" s="331">
        <v>1000</v>
      </c>
      <c r="F380" s="189">
        <f t="shared" si="15"/>
        <v>1.9153052038842389</v>
      </c>
      <c r="G380" s="189">
        <v>522.11</v>
      </c>
      <c r="H380" s="119" t="s">
        <v>23</v>
      </c>
      <c r="I380" s="143" t="s">
        <v>100</v>
      </c>
      <c r="J380" s="586"/>
    </row>
    <row r="381" spans="1:10" ht="15" hidden="1" customHeight="1" x14ac:dyDescent="0.25">
      <c r="A381" s="337">
        <v>43153</v>
      </c>
      <c r="B381" s="120" t="s">
        <v>424</v>
      </c>
      <c r="C381" s="120" t="s">
        <v>176</v>
      </c>
      <c r="D381" s="331" t="s">
        <v>25</v>
      </c>
      <c r="E381" s="338">
        <v>5000</v>
      </c>
      <c r="F381" s="189">
        <f t="shared" si="15"/>
        <v>9.5765260194211947</v>
      </c>
      <c r="G381" s="189">
        <v>522.11</v>
      </c>
      <c r="H381" s="119" t="s">
        <v>23</v>
      </c>
      <c r="I381" s="143" t="s">
        <v>100</v>
      </c>
      <c r="J381" s="586"/>
    </row>
    <row r="382" spans="1:10" ht="15" hidden="1" customHeight="1" x14ac:dyDescent="0.25">
      <c r="A382" s="337">
        <v>43153</v>
      </c>
      <c r="B382" s="120" t="s">
        <v>425</v>
      </c>
      <c r="C382" s="120" t="s">
        <v>176</v>
      </c>
      <c r="D382" s="331" t="s">
        <v>25</v>
      </c>
      <c r="E382" s="338">
        <v>4000</v>
      </c>
      <c r="F382" s="189">
        <f t="shared" si="15"/>
        <v>7.6612208155369554</v>
      </c>
      <c r="G382" s="189">
        <v>522.11</v>
      </c>
      <c r="H382" s="119" t="s">
        <v>23</v>
      </c>
      <c r="I382" s="143" t="s">
        <v>100</v>
      </c>
      <c r="J382" s="586"/>
    </row>
    <row r="383" spans="1:10" ht="15" hidden="1" customHeight="1" x14ac:dyDescent="0.25">
      <c r="A383" s="337">
        <v>43153</v>
      </c>
      <c r="B383" s="120" t="s">
        <v>426</v>
      </c>
      <c r="C383" s="120" t="s">
        <v>176</v>
      </c>
      <c r="D383" s="331" t="s">
        <v>25</v>
      </c>
      <c r="E383" s="338">
        <v>2000</v>
      </c>
      <c r="F383" s="189">
        <f t="shared" si="15"/>
        <v>3.8306104077684777</v>
      </c>
      <c r="G383" s="189">
        <v>522.11</v>
      </c>
      <c r="H383" s="119" t="s">
        <v>23</v>
      </c>
      <c r="I383" s="143" t="s">
        <v>100</v>
      </c>
      <c r="J383" s="586"/>
    </row>
    <row r="384" spans="1:10" ht="15" hidden="1" customHeight="1" x14ac:dyDescent="0.25">
      <c r="A384" s="330">
        <v>43159</v>
      </c>
      <c r="B384" s="118" t="s">
        <v>427</v>
      </c>
      <c r="C384" s="120" t="s">
        <v>176</v>
      </c>
      <c r="D384" s="331" t="s">
        <v>25</v>
      </c>
      <c r="E384" s="331">
        <v>6000</v>
      </c>
      <c r="F384" s="189">
        <f t="shared" si="15"/>
        <v>11.491831223305434</v>
      </c>
      <c r="G384" s="189">
        <v>522.11</v>
      </c>
      <c r="H384" s="119" t="s">
        <v>23</v>
      </c>
      <c r="I384" s="143" t="s">
        <v>100</v>
      </c>
      <c r="J384" s="587"/>
    </row>
    <row r="385" spans="1:10" ht="15" hidden="1" customHeight="1" x14ac:dyDescent="0.25">
      <c r="A385" s="337">
        <v>43144</v>
      </c>
      <c r="B385" s="120" t="s">
        <v>428</v>
      </c>
      <c r="C385" s="120" t="s">
        <v>176</v>
      </c>
      <c r="D385" s="331" t="s">
        <v>25</v>
      </c>
      <c r="E385" s="338">
        <v>4000</v>
      </c>
      <c r="F385" s="189">
        <f t="shared" si="15"/>
        <v>7.6612208155369554</v>
      </c>
      <c r="G385" s="189">
        <v>522.11</v>
      </c>
      <c r="H385" s="320" t="s">
        <v>24</v>
      </c>
      <c r="I385" s="143" t="s">
        <v>100</v>
      </c>
      <c r="J385" s="585" t="s">
        <v>745</v>
      </c>
    </row>
    <row r="386" spans="1:10" ht="15" hidden="1" customHeight="1" x14ac:dyDescent="0.25">
      <c r="A386" s="337">
        <v>43147</v>
      </c>
      <c r="B386" s="120" t="s">
        <v>429</v>
      </c>
      <c r="C386" s="120" t="s">
        <v>176</v>
      </c>
      <c r="D386" s="331" t="s">
        <v>25</v>
      </c>
      <c r="E386" s="338">
        <v>5000</v>
      </c>
      <c r="F386" s="189">
        <f t="shared" si="15"/>
        <v>9.5765260194211947</v>
      </c>
      <c r="G386" s="189">
        <v>522.11</v>
      </c>
      <c r="H386" s="320" t="s">
        <v>24</v>
      </c>
      <c r="I386" s="143" t="s">
        <v>100</v>
      </c>
      <c r="J386" s="586"/>
    </row>
    <row r="387" spans="1:10" ht="15" hidden="1" customHeight="1" x14ac:dyDescent="0.25">
      <c r="A387" s="337">
        <v>43147</v>
      </c>
      <c r="B387" s="120" t="s">
        <v>430</v>
      </c>
      <c r="C387" s="120" t="s">
        <v>176</v>
      </c>
      <c r="D387" s="331" t="s">
        <v>25</v>
      </c>
      <c r="E387" s="338">
        <v>45000</v>
      </c>
      <c r="F387" s="189">
        <f t="shared" si="15"/>
        <v>86.188734174790753</v>
      </c>
      <c r="G387" s="189">
        <v>522.11</v>
      </c>
      <c r="H387" s="320" t="s">
        <v>24</v>
      </c>
      <c r="I387" s="143" t="s">
        <v>100</v>
      </c>
      <c r="J387" s="586"/>
    </row>
    <row r="388" spans="1:10" ht="15" hidden="1" customHeight="1" x14ac:dyDescent="0.25">
      <c r="A388" s="330">
        <v>43158</v>
      </c>
      <c r="B388" s="118" t="s">
        <v>431</v>
      </c>
      <c r="C388" s="120" t="s">
        <v>176</v>
      </c>
      <c r="D388" s="331" t="s">
        <v>25</v>
      </c>
      <c r="E388" s="331">
        <v>9930</v>
      </c>
      <c r="F388" s="189">
        <f t="shared" si="15"/>
        <v>19.018980674570493</v>
      </c>
      <c r="G388" s="189">
        <v>522.11</v>
      </c>
      <c r="H388" s="320" t="s">
        <v>24</v>
      </c>
      <c r="I388" s="143" t="s">
        <v>100</v>
      </c>
      <c r="J388" s="587"/>
    </row>
    <row r="389" spans="1:10" ht="15" hidden="1" customHeight="1" x14ac:dyDescent="0.25">
      <c r="A389" s="330">
        <v>43133</v>
      </c>
      <c r="B389" s="118" t="s">
        <v>291</v>
      </c>
      <c r="C389" s="120" t="s">
        <v>176</v>
      </c>
      <c r="D389" s="331" t="s">
        <v>102</v>
      </c>
      <c r="E389" s="331">
        <v>10000</v>
      </c>
      <c r="F389" s="187">
        <f t="shared" si="15"/>
        <v>18.187770543086828</v>
      </c>
      <c r="G389" s="188">
        <v>549.82000000000005</v>
      </c>
      <c r="H389" s="119" t="s">
        <v>156</v>
      </c>
      <c r="I389" s="143" t="s">
        <v>99</v>
      </c>
      <c r="J389" s="585" t="s">
        <v>746</v>
      </c>
    </row>
    <row r="390" spans="1:10" ht="15" hidden="1" customHeight="1" x14ac:dyDescent="0.25">
      <c r="A390" s="332">
        <v>43136</v>
      </c>
      <c r="B390" s="118" t="s">
        <v>432</v>
      </c>
      <c r="C390" s="120" t="s">
        <v>176</v>
      </c>
      <c r="D390" s="331" t="s">
        <v>102</v>
      </c>
      <c r="E390" s="333">
        <v>2000</v>
      </c>
      <c r="F390" s="187">
        <f t="shared" si="15"/>
        <v>3.6375541086173655</v>
      </c>
      <c r="G390" s="188">
        <v>549.82000000000005</v>
      </c>
      <c r="H390" s="119" t="s">
        <v>156</v>
      </c>
      <c r="I390" s="143" t="s">
        <v>99</v>
      </c>
      <c r="J390" s="586"/>
    </row>
    <row r="391" spans="1:10" ht="15" hidden="1" customHeight="1" x14ac:dyDescent="0.25">
      <c r="A391" s="330">
        <v>43136</v>
      </c>
      <c r="B391" s="118" t="s">
        <v>433</v>
      </c>
      <c r="C391" s="120" t="s">
        <v>176</v>
      </c>
      <c r="D391" s="331" t="s">
        <v>102</v>
      </c>
      <c r="E391" s="333">
        <v>1000</v>
      </c>
      <c r="F391" s="187">
        <f t="shared" si="15"/>
        <v>1.8187770543086828</v>
      </c>
      <c r="G391" s="188">
        <v>549.82000000000005</v>
      </c>
      <c r="H391" s="119" t="s">
        <v>156</v>
      </c>
      <c r="I391" s="143" t="s">
        <v>99</v>
      </c>
      <c r="J391" s="586"/>
    </row>
    <row r="392" spans="1:10" ht="15" hidden="1" customHeight="1" x14ac:dyDescent="0.25">
      <c r="A392" s="332">
        <v>43136</v>
      </c>
      <c r="B392" s="118" t="s">
        <v>434</v>
      </c>
      <c r="C392" s="120" t="s">
        <v>176</v>
      </c>
      <c r="D392" s="331" t="s">
        <v>102</v>
      </c>
      <c r="E392" s="333">
        <v>1000</v>
      </c>
      <c r="F392" s="187">
        <f t="shared" si="15"/>
        <v>1.8187770543086828</v>
      </c>
      <c r="G392" s="188">
        <v>549.82000000000005</v>
      </c>
      <c r="H392" s="119" t="s">
        <v>156</v>
      </c>
      <c r="I392" s="143" t="s">
        <v>99</v>
      </c>
      <c r="J392" s="586"/>
    </row>
    <row r="393" spans="1:10" ht="15" hidden="1" customHeight="1" x14ac:dyDescent="0.25">
      <c r="A393" s="330">
        <v>43136</v>
      </c>
      <c r="B393" s="118" t="s">
        <v>435</v>
      </c>
      <c r="C393" s="120" t="s">
        <v>176</v>
      </c>
      <c r="D393" s="331" t="s">
        <v>102</v>
      </c>
      <c r="E393" s="331">
        <v>2000</v>
      </c>
      <c r="F393" s="187">
        <f t="shared" si="15"/>
        <v>3.6375541086173655</v>
      </c>
      <c r="G393" s="188">
        <v>549.82000000000005</v>
      </c>
      <c r="H393" s="119" t="s">
        <v>156</v>
      </c>
      <c r="I393" s="143" t="s">
        <v>99</v>
      </c>
      <c r="J393" s="586"/>
    </row>
    <row r="394" spans="1:10" ht="15.75" hidden="1" x14ac:dyDescent="0.25">
      <c r="A394" s="330">
        <v>43143</v>
      </c>
      <c r="B394" s="118" t="s">
        <v>291</v>
      </c>
      <c r="C394" s="120" t="s">
        <v>176</v>
      </c>
      <c r="D394" s="331" t="s">
        <v>102</v>
      </c>
      <c r="E394" s="331">
        <v>10000</v>
      </c>
      <c r="F394" s="187">
        <f t="shared" si="15"/>
        <v>18.187770543086828</v>
      </c>
      <c r="G394" s="188">
        <v>549.82000000000005</v>
      </c>
      <c r="H394" s="119" t="s">
        <v>156</v>
      </c>
      <c r="I394" s="143" t="s">
        <v>99</v>
      </c>
      <c r="J394" s="586"/>
    </row>
    <row r="395" spans="1:10" ht="15.75" hidden="1" x14ac:dyDescent="0.25">
      <c r="A395" s="330">
        <v>43143</v>
      </c>
      <c r="B395" s="118" t="s">
        <v>436</v>
      </c>
      <c r="C395" s="120" t="s">
        <v>176</v>
      </c>
      <c r="D395" s="331" t="s">
        <v>102</v>
      </c>
      <c r="E395" s="331">
        <v>4000</v>
      </c>
      <c r="F395" s="187">
        <f t="shared" si="15"/>
        <v>7.275108217234731</v>
      </c>
      <c r="G395" s="188">
        <v>549.82000000000005</v>
      </c>
      <c r="H395" s="119" t="s">
        <v>156</v>
      </c>
      <c r="I395" s="143" t="s">
        <v>99</v>
      </c>
      <c r="J395" s="586"/>
    </row>
    <row r="396" spans="1:10" ht="15.75" hidden="1" x14ac:dyDescent="0.25">
      <c r="A396" s="330">
        <v>43144</v>
      </c>
      <c r="B396" s="118" t="s">
        <v>437</v>
      </c>
      <c r="C396" s="120" t="s">
        <v>176</v>
      </c>
      <c r="D396" s="331" t="s">
        <v>102</v>
      </c>
      <c r="E396" s="331">
        <v>2000</v>
      </c>
      <c r="F396" s="187">
        <f t="shared" si="15"/>
        <v>3.6375541086173655</v>
      </c>
      <c r="G396" s="188">
        <v>549.82000000000005</v>
      </c>
      <c r="H396" s="119" t="s">
        <v>156</v>
      </c>
      <c r="I396" s="143" t="s">
        <v>99</v>
      </c>
      <c r="J396" s="586"/>
    </row>
    <row r="397" spans="1:10" ht="15.75" hidden="1" x14ac:dyDescent="0.25">
      <c r="A397" s="330">
        <v>43144</v>
      </c>
      <c r="B397" s="118" t="s">
        <v>438</v>
      </c>
      <c r="C397" s="120" t="s">
        <v>176</v>
      </c>
      <c r="D397" s="331" t="s">
        <v>102</v>
      </c>
      <c r="E397" s="331">
        <v>3000</v>
      </c>
      <c r="F397" s="187">
        <f t="shared" ref="F397:F455" si="16">E397/G397</f>
        <v>5.4563311629260483</v>
      </c>
      <c r="G397" s="188">
        <v>549.82000000000005</v>
      </c>
      <c r="H397" s="119" t="s">
        <v>156</v>
      </c>
      <c r="I397" s="143" t="s">
        <v>99</v>
      </c>
      <c r="J397" s="586"/>
    </row>
    <row r="398" spans="1:10" ht="15.75" hidden="1" x14ac:dyDescent="0.25">
      <c r="A398" s="330">
        <v>43145</v>
      </c>
      <c r="B398" s="118" t="s">
        <v>439</v>
      </c>
      <c r="C398" s="120" t="s">
        <v>176</v>
      </c>
      <c r="D398" s="331" t="s">
        <v>102</v>
      </c>
      <c r="E398" s="331">
        <v>1000</v>
      </c>
      <c r="F398" s="187">
        <f t="shared" si="16"/>
        <v>1.8187770543086828</v>
      </c>
      <c r="G398" s="188">
        <v>549.82000000000005</v>
      </c>
      <c r="H398" s="119" t="s">
        <v>156</v>
      </c>
      <c r="I398" s="143" t="s">
        <v>99</v>
      </c>
      <c r="J398" s="586"/>
    </row>
    <row r="399" spans="1:10" ht="15.75" hidden="1" x14ac:dyDescent="0.25">
      <c r="A399" s="330">
        <v>43150</v>
      </c>
      <c r="B399" s="118" t="s">
        <v>291</v>
      </c>
      <c r="C399" s="120" t="s">
        <v>176</v>
      </c>
      <c r="D399" s="331" t="s">
        <v>102</v>
      </c>
      <c r="E399" s="331">
        <v>10000</v>
      </c>
      <c r="F399" s="187">
        <f t="shared" si="16"/>
        <v>18.187770543086828</v>
      </c>
      <c r="G399" s="188">
        <v>549.82000000000005</v>
      </c>
      <c r="H399" s="119" t="s">
        <v>156</v>
      </c>
      <c r="I399" s="143" t="s">
        <v>99</v>
      </c>
      <c r="J399" s="586"/>
    </row>
    <row r="400" spans="1:10" ht="15.75" hidden="1" x14ac:dyDescent="0.25">
      <c r="A400" s="330">
        <v>43151</v>
      </c>
      <c r="B400" s="118" t="s">
        <v>440</v>
      </c>
      <c r="C400" s="120" t="s">
        <v>176</v>
      </c>
      <c r="D400" s="331" t="s">
        <v>102</v>
      </c>
      <c r="E400" s="331">
        <v>1500</v>
      </c>
      <c r="F400" s="187">
        <f t="shared" si="16"/>
        <v>2.7281655814630241</v>
      </c>
      <c r="G400" s="188">
        <v>549.82000000000005</v>
      </c>
      <c r="H400" s="119" t="s">
        <v>156</v>
      </c>
      <c r="I400" s="143" t="s">
        <v>99</v>
      </c>
      <c r="J400" s="586"/>
    </row>
    <row r="401" spans="1:10" ht="15.75" hidden="1" x14ac:dyDescent="0.25">
      <c r="A401" s="330">
        <v>43151</v>
      </c>
      <c r="B401" s="118" t="s">
        <v>311</v>
      </c>
      <c r="C401" s="120" t="s">
        <v>176</v>
      </c>
      <c r="D401" s="331" t="s">
        <v>102</v>
      </c>
      <c r="E401" s="331">
        <v>1500</v>
      </c>
      <c r="F401" s="187">
        <f t="shared" si="16"/>
        <v>2.7281655814630241</v>
      </c>
      <c r="G401" s="188">
        <v>549.82000000000005</v>
      </c>
      <c r="H401" s="119" t="s">
        <v>156</v>
      </c>
      <c r="I401" s="143" t="s">
        <v>99</v>
      </c>
      <c r="J401" s="586"/>
    </row>
    <row r="402" spans="1:10" ht="15.75" hidden="1" x14ac:dyDescent="0.25">
      <c r="A402" s="330">
        <v>43151</v>
      </c>
      <c r="B402" s="118" t="s">
        <v>441</v>
      </c>
      <c r="C402" s="120" t="s">
        <v>176</v>
      </c>
      <c r="D402" s="331" t="s">
        <v>102</v>
      </c>
      <c r="E402" s="331">
        <v>1000</v>
      </c>
      <c r="F402" s="187">
        <f t="shared" si="16"/>
        <v>1.8187770543086828</v>
      </c>
      <c r="G402" s="188">
        <v>549.82000000000005</v>
      </c>
      <c r="H402" s="119" t="s">
        <v>156</v>
      </c>
      <c r="I402" s="143" t="s">
        <v>99</v>
      </c>
      <c r="J402" s="586"/>
    </row>
    <row r="403" spans="1:10" ht="15.75" hidden="1" x14ac:dyDescent="0.25">
      <c r="A403" s="330">
        <v>43157</v>
      </c>
      <c r="B403" s="118" t="s">
        <v>291</v>
      </c>
      <c r="C403" s="120" t="s">
        <v>176</v>
      </c>
      <c r="D403" s="331" t="s">
        <v>102</v>
      </c>
      <c r="E403" s="331">
        <v>10000</v>
      </c>
      <c r="F403" s="187">
        <f t="shared" si="16"/>
        <v>18.187770543086828</v>
      </c>
      <c r="G403" s="188">
        <v>549.82000000000005</v>
      </c>
      <c r="H403" s="119" t="s">
        <v>156</v>
      </c>
      <c r="I403" s="143" t="s">
        <v>99</v>
      </c>
      <c r="J403" s="586"/>
    </row>
    <row r="404" spans="1:10" ht="15.75" hidden="1" x14ac:dyDescent="0.25">
      <c r="A404" s="330">
        <v>43157</v>
      </c>
      <c r="B404" s="118" t="s">
        <v>442</v>
      </c>
      <c r="C404" s="120" t="s">
        <v>176</v>
      </c>
      <c r="D404" s="331" t="s">
        <v>102</v>
      </c>
      <c r="E404" s="331">
        <v>2000</v>
      </c>
      <c r="F404" s="187">
        <f t="shared" si="16"/>
        <v>3.6375541086173655</v>
      </c>
      <c r="G404" s="188">
        <v>549.82000000000005</v>
      </c>
      <c r="H404" s="119" t="s">
        <v>156</v>
      </c>
      <c r="I404" s="143" t="s">
        <v>99</v>
      </c>
      <c r="J404" s="586"/>
    </row>
    <row r="405" spans="1:10" ht="15.75" hidden="1" x14ac:dyDescent="0.25">
      <c r="A405" s="337">
        <v>43158</v>
      </c>
      <c r="B405" s="120" t="s">
        <v>443</v>
      </c>
      <c r="C405" s="120" t="s">
        <v>176</v>
      </c>
      <c r="D405" s="331" t="s">
        <v>102</v>
      </c>
      <c r="E405" s="338">
        <v>4000</v>
      </c>
      <c r="F405" s="187">
        <f t="shared" si="16"/>
        <v>7.275108217234731</v>
      </c>
      <c r="G405" s="188">
        <v>549.82000000000005</v>
      </c>
      <c r="H405" s="105" t="s">
        <v>156</v>
      </c>
      <c r="I405" s="143" t="s">
        <v>99</v>
      </c>
      <c r="J405" s="587"/>
    </row>
    <row r="406" spans="1:10" ht="15.75" hidden="1" x14ac:dyDescent="0.25">
      <c r="A406" s="330">
        <v>43133</v>
      </c>
      <c r="B406" s="118" t="s">
        <v>444</v>
      </c>
      <c r="C406" s="120" t="s">
        <v>176</v>
      </c>
      <c r="D406" s="331" t="s">
        <v>102</v>
      </c>
      <c r="E406" s="331">
        <v>2000</v>
      </c>
      <c r="F406" s="187">
        <f t="shared" si="16"/>
        <v>3.6375541086173655</v>
      </c>
      <c r="G406" s="188">
        <v>549.82000000000005</v>
      </c>
      <c r="H406" s="119" t="s">
        <v>329</v>
      </c>
      <c r="I406" s="143" t="s">
        <v>99</v>
      </c>
      <c r="J406" s="585" t="s">
        <v>747</v>
      </c>
    </row>
    <row r="407" spans="1:10" ht="15.75" hidden="1" x14ac:dyDescent="0.25">
      <c r="A407" s="330">
        <v>43136</v>
      </c>
      <c r="B407" s="118" t="s">
        <v>445</v>
      </c>
      <c r="C407" s="120" t="s">
        <v>176</v>
      </c>
      <c r="D407" s="331" t="s">
        <v>102</v>
      </c>
      <c r="E407" s="333">
        <v>1000</v>
      </c>
      <c r="F407" s="187">
        <f t="shared" si="16"/>
        <v>1.8187770543086828</v>
      </c>
      <c r="G407" s="188">
        <v>549.82000000000005</v>
      </c>
      <c r="H407" s="119" t="s">
        <v>329</v>
      </c>
      <c r="I407" s="143" t="s">
        <v>99</v>
      </c>
      <c r="J407" s="586"/>
    </row>
    <row r="408" spans="1:10" ht="15.75" hidden="1" x14ac:dyDescent="0.25">
      <c r="A408" s="330">
        <v>43136</v>
      </c>
      <c r="B408" s="118" t="s">
        <v>446</v>
      </c>
      <c r="C408" s="120" t="s">
        <v>176</v>
      </c>
      <c r="D408" s="331" t="s">
        <v>102</v>
      </c>
      <c r="E408" s="333">
        <v>1500</v>
      </c>
      <c r="F408" s="187">
        <f t="shared" si="16"/>
        <v>2.7281655814630241</v>
      </c>
      <c r="G408" s="188">
        <v>549.82000000000005</v>
      </c>
      <c r="H408" s="119" t="s">
        <v>329</v>
      </c>
      <c r="I408" s="143" t="s">
        <v>99</v>
      </c>
      <c r="J408" s="586"/>
    </row>
    <row r="409" spans="1:10" ht="15.75" hidden="1" x14ac:dyDescent="0.25">
      <c r="A409" s="330">
        <v>43136</v>
      </c>
      <c r="B409" s="118" t="s">
        <v>447</v>
      </c>
      <c r="C409" s="120" t="s">
        <v>176</v>
      </c>
      <c r="D409" s="331" t="s">
        <v>102</v>
      </c>
      <c r="E409" s="333">
        <v>1500</v>
      </c>
      <c r="F409" s="187">
        <f t="shared" si="16"/>
        <v>2.7281655814630241</v>
      </c>
      <c r="G409" s="188">
        <v>549.82000000000005</v>
      </c>
      <c r="H409" s="119" t="s">
        <v>329</v>
      </c>
      <c r="I409" s="143" t="s">
        <v>99</v>
      </c>
      <c r="J409" s="586"/>
    </row>
    <row r="410" spans="1:10" ht="15.75" hidden="1" x14ac:dyDescent="0.25">
      <c r="A410" s="330">
        <v>43136</v>
      </c>
      <c r="B410" s="118" t="s">
        <v>448</v>
      </c>
      <c r="C410" s="120" t="s">
        <v>176</v>
      </c>
      <c r="D410" s="331" t="s">
        <v>102</v>
      </c>
      <c r="E410" s="333">
        <v>2000</v>
      </c>
      <c r="F410" s="187">
        <f t="shared" si="16"/>
        <v>3.6375541086173655</v>
      </c>
      <c r="G410" s="188">
        <v>549.82000000000005</v>
      </c>
      <c r="H410" s="119" t="s">
        <v>329</v>
      </c>
      <c r="I410" s="143" t="s">
        <v>99</v>
      </c>
      <c r="J410" s="586"/>
    </row>
    <row r="411" spans="1:10" ht="15.75" hidden="1" x14ac:dyDescent="0.25">
      <c r="A411" s="332">
        <v>43137</v>
      </c>
      <c r="B411" s="118" t="s">
        <v>449</v>
      </c>
      <c r="C411" s="120" t="s">
        <v>176</v>
      </c>
      <c r="D411" s="331" t="s">
        <v>102</v>
      </c>
      <c r="E411" s="331">
        <v>1000</v>
      </c>
      <c r="F411" s="187">
        <f t="shared" si="16"/>
        <v>1.8187770543086828</v>
      </c>
      <c r="G411" s="188">
        <v>549.82000000000005</v>
      </c>
      <c r="H411" s="119" t="s">
        <v>329</v>
      </c>
      <c r="I411" s="143" t="s">
        <v>99</v>
      </c>
      <c r="J411" s="586"/>
    </row>
    <row r="412" spans="1:10" ht="15.75" hidden="1" x14ac:dyDescent="0.25">
      <c r="A412" s="332">
        <v>43137</v>
      </c>
      <c r="B412" s="118" t="s">
        <v>450</v>
      </c>
      <c r="C412" s="120" t="s">
        <v>176</v>
      </c>
      <c r="D412" s="331" t="s">
        <v>102</v>
      </c>
      <c r="E412" s="331">
        <v>1500</v>
      </c>
      <c r="F412" s="187">
        <f t="shared" si="16"/>
        <v>2.7281655814630241</v>
      </c>
      <c r="G412" s="188">
        <v>549.82000000000005</v>
      </c>
      <c r="H412" s="119" t="s">
        <v>329</v>
      </c>
      <c r="I412" s="143" t="s">
        <v>99</v>
      </c>
      <c r="J412" s="586"/>
    </row>
    <row r="413" spans="1:10" ht="15.75" hidden="1" x14ac:dyDescent="0.25">
      <c r="A413" s="330">
        <v>43137</v>
      </c>
      <c r="B413" s="118" t="s">
        <v>451</v>
      </c>
      <c r="C413" s="120" t="s">
        <v>176</v>
      </c>
      <c r="D413" s="331" t="s">
        <v>102</v>
      </c>
      <c r="E413" s="331">
        <v>100</v>
      </c>
      <c r="F413" s="187">
        <f t="shared" si="16"/>
        <v>0.18187770543086826</v>
      </c>
      <c r="G413" s="188">
        <v>549.82000000000005</v>
      </c>
      <c r="H413" s="119" t="s">
        <v>329</v>
      </c>
      <c r="I413" s="143" t="s">
        <v>99</v>
      </c>
      <c r="J413" s="586"/>
    </row>
    <row r="414" spans="1:10" ht="15.75" hidden="1" x14ac:dyDescent="0.25">
      <c r="A414" s="330">
        <v>43138</v>
      </c>
      <c r="B414" s="118" t="s">
        <v>452</v>
      </c>
      <c r="C414" s="120" t="s">
        <v>176</v>
      </c>
      <c r="D414" s="331" t="s">
        <v>102</v>
      </c>
      <c r="E414" s="331">
        <v>2000</v>
      </c>
      <c r="F414" s="187">
        <f t="shared" si="16"/>
        <v>3.6375541086173655</v>
      </c>
      <c r="G414" s="188">
        <v>549.82000000000005</v>
      </c>
      <c r="H414" s="119" t="s">
        <v>329</v>
      </c>
      <c r="I414" s="143" t="s">
        <v>99</v>
      </c>
      <c r="J414" s="586"/>
    </row>
    <row r="415" spans="1:10" ht="15.75" hidden="1" x14ac:dyDescent="0.25">
      <c r="A415" s="330">
        <v>43139</v>
      </c>
      <c r="B415" s="118" t="s">
        <v>453</v>
      </c>
      <c r="C415" s="120" t="s">
        <v>176</v>
      </c>
      <c r="D415" s="331" t="s">
        <v>102</v>
      </c>
      <c r="E415" s="331">
        <v>2000</v>
      </c>
      <c r="F415" s="187">
        <f t="shared" si="16"/>
        <v>3.6375541086173655</v>
      </c>
      <c r="G415" s="188">
        <v>549.82000000000005</v>
      </c>
      <c r="H415" s="119" t="s">
        <v>329</v>
      </c>
      <c r="I415" s="143" t="s">
        <v>99</v>
      </c>
      <c r="J415" s="586"/>
    </row>
    <row r="416" spans="1:10" ht="15.75" hidden="1" x14ac:dyDescent="0.25">
      <c r="A416" s="330">
        <v>43139</v>
      </c>
      <c r="B416" s="118" t="s">
        <v>325</v>
      </c>
      <c r="C416" s="120" t="s">
        <v>176</v>
      </c>
      <c r="D416" s="331" t="s">
        <v>102</v>
      </c>
      <c r="E416" s="331">
        <v>2000</v>
      </c>
      <c r="F416" s="187">
        <f t="shared" si="16"/>
        <v>3.6375541086173655</v>
      </c>
      <c r="G416" s="188">
        <v>549.82000000000005</v>
      </c>
      <c r="H416" s="340" t="s">
        <v>329</v>
      </c>
      <c r="I416" s="143" t="s">
        <v>99</v>
      </c>
      <c r="J416" s="586"/>
    </row>
    <row r="417" spans="1:10" ht="15.75" hidden="1" x14ac:dyDescent="0.25">
      <c r="A417" s="330">
        <v>43139</v>
      </c>
      <c r="B417" s="118" t="s">
        <v>454</v>
      </c>
      <c r="C417" s="120" t="s">
        <v>176</v>
      </c>
      <c r="D417" s="331" t="s">
        <v>102</v>
      </c>
      <c r="E417" s="331">
        <v>1000</v>
      </c>
      <c r="F417" s="187">
        <f t="shared" si="16"/>
        <v>1.8187770543086828</v>
      </c>
      <c r="G417" s="188">
        <v>549.82000000000005</v>
      </c>
      <c r="H417" s="119" t="s">
        <v>329</v>
      </c>
      <c r="I417" s="143" t="s">
        <v>99</v>
      </c>
      <c r="J417" s="586"/>
    </row>
    <row r="418" spans="1:10" ht="15.75" hidden="1" x14ac:dyDescent="0.25">
      <c r="A418" s="330">
        <v>43139</v>
      </c>
      <c r="B418" s="106" t="s">
        <v>455</v>
      </c>
      <c r="C418" s="120" t="s">
        <v>176</v>
      </c>
      <c r="D418" s="331" t="s">
        <v>102</v>
      </c>
      <c r="E418" s="331">
        <v>1500</v>
      </c>
      <c r="F418" s="187">
        <f t="shared" si="16"/>
        <v>2.7281655814630241</v>
      </c>
      <c r="G418" s="188">
        <v>549.82000000000005</v>
      </c>
      <c r="H418" s="119" t="s">
        <v>329</v>
      </c>
      <c r="I418" s="143" t="s">
        <v>99</v>
      </c>
      <c r="J418" s="586"/>
    </row>
    <row r="419" spans="1:10" ht="15.75" hidden="1" x14ac:dyDescent="0.25">
      <c r="A419" s="330">
        <v>43144</v>
      </c>
      <c r="B419" s="118" t="s">
        <v>456</v>
      </c>
      <c r="C419" s="120" t="s">
        <v>176</v>
      </c>
      <c r="D419" s="331" t="s">
        <v>102</v>
      </c>
      <c r="E419" s="331">
        <v>1500</v>
      </c>
      <c r="F419" s="187">
        <f t="shared" si="16"/>
        <v>2.7281655814630241</v>
      </c>
      <c r="G419" s="188">
        <v>549.82000000000005</v>
      </c>
      <c r="H419" s="119" t="s">
        <v>329</v>
      </c>
      <c r="I419" s="143" t="s">
        <v>99</v>
      </c>
      <c r="J419" s="586"/>
    </row>
    <row r="420" spans="1:10" ht="15.75" hidden="1" x14ac:dyDescent="0.25">
      <c r="A420" s="330">
        <v>43144</v>
      </c>
      <c r="B420" s="118" t="s">
        <v>457</v>
      </c>
      <c r="C420" s="120" t="s">
        <v>176</v>
      </c>
      <c r="D420" s="331" t="s">
        <v>102</v>
      </c>
      <c r="E420" s="331">
        <v>1000</v>
      </c>
      <c r="F420" s="187">
        <f t="shared" si="16"/>
        <v>1.8187770543086828</v>
      </c>
      <c r="G420" s="188">
        <v>549.82000000000005</v>
      </c>
      <c r="H420" s="119" t="s">
        <v>329</v>
      </c>
      <c r="I420" s="143" t="s">
        <v>99</v>
      </c>
      <c r="J420" s="586"/>
    </row>
    <row r="421" spans="1:10" ht="15.75" hidden="1" x14ac:dyDescent="0.25">
      <c r="A421" s="330">
        <v>43144</v>
      </c>
      <c r="B421" s="118" t="s">
        <v>458</v>
      </c>
      <c r="C421" s="120" t="s">
        <v>176</v>
      </c>
      <c r="D421" s="331" t="s">
        <v>102</v>
      </c>
      <c r="E421" s="331">
        <v>1500</v>
      </c>
      <c r="F421" s="187">
        <f t="shared" si="16"/>
        <v>2.7281655814630241</v>
      </c>
      <c r="G421" s="188">
        <v>549.82000000000005</v>
      </c>
      <c r="H421" s="119" t="s">
        <v>329</v>
      </c>
      <c r="I421" s="143" t="s">
        <v>99</v>
      </c>
      <c r="J421" s="586"/>
    </row>
    <row r="422" spans="1:10" ht="15.75" hidden="1" x14ac:dyDescent="0.25">
      <c r="A422" s="330">
        <v>43144</v>
      </c>
      <c r="B422" s="118" t="s">
        <v>459</v>
      </c>
      <c r="C422" s="120" t="s">
        <v>176</v>
      </c>
      <c r="D422" s="331" t="s">
        <v>102</v>
      </c>
      <c r="E422" s="331">
        <v>1000</v>
      </c>
      <c r="F422" s="187">
        <f t="shared" si="16"/>
        <v>1.8187770543086828</v>
      </c>
      <c r="G422" s="188">
        <v>549.82000000000005</v>
      </c>
      <c r="H422" s="119" t="s">
        <v>329</v>
      </c>
      <c r="I422" s="143" t="s">
        <v>99</v>
      </c>
      <c r="J422" s="586"/>
    </row>
    <row r="423" spans="1:10" ht="15.75" hidden="1" x14ac:dyDescent="0.25">
      <c r="A423" s="330">
        <v>43147</v>
      </c>
      <c r="B423" s="118" t="s">
        <v>460</v>
      </c>
      <c r="C423" s="120" t="s">
        <v>176</v>
      </c>
      <c r="D423" s="331" t="s">
        <v>102</v>
      </c>
      <c r="E423" s="331">
        <v>1500</v>
      </c>
      <c r="F423" s="187">
        <f t="shared" si="16"/>
        <v>2.7281655814630241</v>
      </c>
      <c r="G423" s="188">
        <v>549.82000000000005</v>
      </c>
      <c r="H423" s="119" t="s">
        <v>329</v>
      </c>
      <c r="I423" s="143" t="s">
        <v>99</v>
      </c>
      <c r="J423" s="586"/>
    </row>
    <row r="424" spans="1:10" ht="15.75" hidden="1" x14ac:dyDescent="0.25">
      <c r="A424" s="332">
        <v>43147</v>
      </c>
      <c r="B424" s="118" t="s">
        <v>461</v>
      </c>
      <c r="C424" s="120" t="s">
        <v>176</v>
      </c>
      <c r="D424" s="331" t="s">
        <v>102</v>
      </c>
      <c r="E424" s="331">
        <v>2000</v>
      </c>
      <c r="F424" s="187">
        <f t="shared" si="16"/>
        <v>3.6375541086173655</v>
      </c>
      <c r="G424" s="188">
        <v>549.82000000000005</v>
      </c>
      <c r="H424" s="119" t="s">
        <v>329</v>
      </c>
      <c r="I424" s="143" t="s">
        <v>99</v>
      </c>
      <c r="J424" s="586"/>
    </row>
    <row r="425" spans="1:10" ht="15.75" hidden="1" x14ac:dyDescent="0.25">
      <c r="A425" s="332">
        <v>43150</v>
      </c>
      <c r="B425" s="118" t="s">
        <v>462</v>
      </c>
      <c r="C425" s="120" t="s">
        <v>176</v>
      </c>
      <c r="D425" s="331" t="s">
        <v>102</v>
      </c>
      <c r="E425" s="331">
        <v>1500</v>
      </c>
      <c r="F425" s="187">
        <f t="shared" si="16"/>
        <v>2.7281655814630241</v>
      </c>
      <c r="G425" s="188">
        <v>549.82000000000005</v>
      </c>
      <c r="H425" s="119" t="s">
        <v>329</v>
      </c>
      <c r="I425" s="143" t="s">
        <v>99</v>
      </c>
      <c r="J425" s="586"/>
    </row>
    <row r="426" spans="1:10" ht="15.75" hidden="1" x14ac:dyDescent="0.25">
      <c r="A426" s="330">
        <v>43150</v>
      </c>
      <c r="B426" s="118" t="s">
        <v>463</v>
      </c>
      <c r="C426" s="120" t="s">
        <v>176</v>
      </c>
      <c r="D426" s="331" t="s">
        <v>102</v>
      </c>
      <c r="E426" s="331">
        <v>1000</v>
      </c>
      <c r="F426" s="187">
        <f t="shared" si="16"/>
        <v>1.8187770543086828</v>
      </c>
      <c r="G426" s="188">
        <v>549.82000000000005</v>
      </c>
      <c r="H426" s="119" t="s">
        <v>329</v>
      </c>
      <c r="I426" s="143" t="s">
        <v>99</v>
      </c>
      <c r="J426" s="586"/>
    </row>
    <row r="427" spans="1:10" ht="15.75" hidden="1" x14ac:dyDescent="0.25">
      <c r="A427" s="332">
        <v>43150</v>
      </c>
      <c r="B427" s="118" t="s">
        <v>464</v>
      </c>
      <c r="C427" s="120" t="s">
        <v>176</v>
      </c>
      <c r="D427" s="331" t="s">
        <v>102</v>
      </c>
      <c r="E427" s="331">
        <v>1500</v>
      </c>
      <c r="F427" s="187">
        <f t="shared" si="16"/>
        <v>2.7281655814630241</v>
      </c>
      <c r="G427" s="188">
        <v>549.82000000000005</v>
      </c>
      <c r="H427" s="119" t="s">
        <v>329</v>
      </c>
      <c r="I427" s="143" t="s">
        <v>99</v>
      </c>
      <c r="J427" s="586"/>
    </row>
    <row r="428" spans="1:10" ht="15.75" hidden="1" x14ac:dyDescent="0.25">
      <c r="A428" s="330">
        <v>43150</v>
      </c>
      <c r="B428" s="118" t="s">
        <v>465</v>
      </c>
      <c r="C428" s="120" t="s">
        <v>176</v>
      </c>
      <c r="D428" s="331" t="s">
        <v>102</v>
      </c>
      <c r="E428" s="331">
        <v>1500</v>
      </c>
      <c r="F428" s="187">
        <f t="shared" si="16"/>
        <v>2.7281655814630241</v>
      </c>
      <c r="G428" s="188">
        <v>549.82000000000005</v>
      </c>
      <c r="H428" s="119" t="s">
        <v>329</v>
      </c>
      <c r="I428" s="143" t="s">
        <v>99</v>
      </c>
      <c r="J428" s="586"/>
    </row>
    <row r="429" spans="1:10" ht="15.75" hidden="1" x14ac:dyDescent="0.25">
      <c r="A429" s="330">
        <v>43153</v>
      </c>
      <c r="B429" s="118" t="s">
        <v>466</v>
      </c>
      <c r="C429" s="120" t="s">
        <v>176</v>
      </c>
      <c r="D429" s="331" t="s">
        <v>102</v>
      </c>
      <c r="E429" s="331">
        <v>2500</v>
      </c>
      <c r="F429" s="187">
        <f t="shared" si="16"/>
        <v>4.5469426357717069</v>
      </c>
      <c r="G429" s="188">
        <v>549.82000000000005</v>
      </c>
      <c r="H429" s="119" t="s">
        <v>329</v>
      </c>
      <c r="I429" s="143" t="s">
        <v>99</v>
      </c>
      <c r="J429" s="587"/>
    </row>
    <row r="430" spans="1:10" ht="15.75" hidden="1" x14ac:dyDescent="0.25">
      <c r="A430" s="337">
        <v>43133</v>
      </c>
      <c r="B430" s="120" t="s">
        <v>291</v>
      </c>
      <c r="C430" s="120" t="s">
        <v>176</v>
      </c>
      <c r="D430" s="331" t="s">
        <v>102</v>
      </c>
      <c r="E430" s="338">
        <v>10000</v>
      </c>
      <c r="F430" s="187">
        <f t="shared" si="16"/>
        <v>18.187770543086828</v>
      </c>
      <c r="G430" s="188">
        <v>549.82000000000005</v>
      </c>
      <c r="H430" s="105" t="s">
        <v>31</v>
      </c>
      <c r="I430" s="143" t="s">
        <v>99</v>
      </c>
      <c r="J430" s="585" t="s">
        <v>748</v>
      </c>
    </row>
    <row r="431" spans="1:10" ht="15.75" hidden="1" x14ac:dyDescent="0.25">
      <c r="A431" s="339">
        <v>43138</v>
      </c>
      <c r="B431" s="120" t="s">
        <v>432</v>
      </c>
      <c r="C431" s="120" t="s">
        <v>176</v>
      </c>
      <c r="D431" s="331" t="s">
        <v>102</v>
      </c>
      <c r="E431" s="338">
        <v>2000</v>
      </c>
      <c r="F431" s="187">
        <f t="shared" si="16"/>
        <v>3.6375541086173655</v>
      </c>
      <c r="G431" s="188">
        <v>549.82000000000005</v>
      </c>
      <c r="H431" s="105" t="s">
        <v>31</v>
      </c>
      <c r="I431" s="143" t="s">
        <v>99</v>
      </c>
      <c r="J431" s="586"/>
    </row>
    <row r="432" spans="1:10" ht="15.75" hidden="1" x14ac:dyDescent="0.25">
      <c r="A432" s="339">
        <v>43138</v>
      </c>
      <c r="B432" s="120" t="s">
        <v>467</v>
      </c>
      <c r="C432" s="120" t="s">
        <v>176</v>
      </c>
      <c r="D432" s="331" t="s">
        <v>102</v>
      </c>
      <c r="E432" s="338">
        <v>2000</v>
      </c>
      <c r="F432" s="187">
        <f t="shared" si="16"/>
        <v>3.6375541086173655</v>
      </c>
      <c r="G432" s="188">
        <v>549.82000000000005</v>
      </c>
      <c r="H432" s="105" t="s">
        <v>31</v>
      </c>
      <c r="I432" s="143" t="s">
        <v>99</v>
      </c>
      <c r="J432" s="586"/>
    </row>
    <row r="433" spans="1:10" ht="15.75" hidden="1" x14ac:dyDescent="0.25">
      <c r="A433" s="337">
        <v>43143</v>
      </c>
      <c r="B433" s="106" t="s">
        <v>291</v>
      </c>
      <c r="C433" s="120" t="s">
        <v>176</v>
      </c>
      <c r="D433" s="331" t="s">
        <v>102</v>
      </c>
      <c r="E433" s="338">
        <v>10000</v>
      </c>
      <c r="F433" s="187">
        <f t="shared" si="16"/>
        <v>18.187770543086828</v>
      </c>
      <c r="G433" s="188">
        <v>549.82000000000005</v>
      </c>
      <c r="H433" s="105" t="s">
        <v>31</v>
      </c>
      <c r="I433" s="143" t="s">
        <v>99</v>
      </c>
      <c r="J433" s="586"/>
    </row>
    <row r="434" spans="1:10" ht="15.75" hidden="1" x14ac:dyDescent="0.25">
      <c r="A434" s="339">
        <v>43147</v>
      </c>
      <c r="B434" s="120" t="s">
        <v>468</v>
      </c>
      <c r="C434" s="120" t="s">
        <v>176</v>
      </c>
      <c r="D434" s="331" t="s">
        <v>102</v>
      </c>
      <c r="E434" s="338">
        <v>5000</v>
      </c>
      <c r="F434" s="187">
        <f t="shared" si="16"/>
        <v>9.0938852715434138</v>
      </c>
      <c r="G434" s="188">
        <v>549.82000000000005</v>
      </c>
      <c r="H434" s="105" t="s">
        <v>31</v>
      </c>
      <c r="I434" s="143" t="s">
        <v>99</v>
      </c>
      <c r="J434" s="586"/>
    </row>
    <row r="435" spans="1:10" ht="15.75" hidden="1" x14ac:dyDescent="0.25">
      <c r="A435" s="337">
        <v>43150</v>
      </c>
      <c r="B435" s="120" t="s">
        <v>291</v>
      </c>
      <c r="C435" s="120" t="s">
        <v>176</v>
      </c>
      <c r="D435" s="331" t="s">
        <v>102</v>
      </c>
      <c r="E435" s="338">
        <v>10000</v>
      </c>
      <c r="F435" s="187">
        <f t="shared" si="16"/>
        <v>18.187770543086828</v>
      </c>
      <c r="G435" s="188">
        <v>549.82000000000005</v>
      </c>
      <c r="H435" s="105" t="s">
        <v>31</v>
      </c>
      <c r="I435" s="143" t="s">
        <v>99</v>
      </c>
      <c r="J435" s="586"/>
    </row>
    <row r="436" spans="1:10" ht="15.75" hidden="1" x14ac:dyDescent="0.25">
      <c r="A436" s="337">
        <v>43157</v>
      </c>
      <c r="B436" s="120" t="s">
        <v>291</v>
      </c>
      <c r="C436" s="120" t="s">
        <v>176</v>
      </c>
      <c r="D436" s="331" t="s">
        <v>102</v>
      </c>
      <c r="E436" s="338">
        <v>10000</v>
      </c>
      <c r="F436" s="187">
        <f t="shared" si="16"/>
        <v>18.187770543086828</v>
      </c>
      <c r="G436" s="188">
        <v>549.82000000000005</v>
      </c>
      <c r="H436" s="105" t="s">
        <v>31</v>
      </c>
      <c r="I436" s="143" t="s">
        <v>99</v>
      </c>
      <c r="J436" s="587"/>
    </row>
    <row r="437" spans="1:10" ht="15.75" hidden="1" x14ac:dyDescent="0.25">
      <c r="A437" s="330">
        <v>43133</v>
      </c>
      <c r="B437" s="118" t="s">
        <v>225</v>
      </c>
      <c r="C437" s="120" t="s">
        <v>176</v>
      </c>
      <c r="D437" s="331" t="s">
        <v>153</v>
      </c>
      <c r="E437" s="331">
        <v>2000</v>
      </c>
      <c r="F437" s="187">
        <f t="shared" si="16"/>
        <v>3.6375541086173655</v>
      </c>
      <c r="G437" s="188">
        <v>549.82000000000005</v>
      </c>
      <c r="H437" s="119" t="s">
        <v>41</v>
      </c>
      <c r="I437" s="143" t="s">
        <v>99</v>
      </c>
      <c r="J437" s="585" t="s">
        <v>749</v>
      </c>
    </row>
    <row r="438" spans="1:10" ht="15.75" hidden="1" x14ac:dyDescent="0.25">
      <c r="A438" s="330">
        <v>43133</v>
      </c>
      <c r="B438" s="118" t="s">
        <v>273</v>
      </c>
      <c r="C438" s="120" t="s">
        <v>176</v>
      </c>
      <c r="D438" s="331" t="s">
        <v>153</v>
      </c>
      <c r="E438" s="331">
        <v>4000</v>
      </c>
      <c r="F438" s="187">
        <f t="shared" si="16"/>
        <v>7.275108217234731</v>
      </c>
      <c r="G438" s="188">
        <v>549.82000000000005</v>
      </c>
      <c r="H438" s="119" t="s">
        <v>41</v>
      </c>
      <c r="I438" s="143" t="s">
        <v>99</v>
      </c>
      <c r="J438" s="586"/>
    </row>
    <row r="439" spans="1:10" ht="15.75" hidden="1" x14ac:dyDescent="0.25">
      <c r="A439" s="330">
        <v>43133</v>
      </c>
      <c r="B439" s="118" t="s">
        <v>273</v>
      </c>
      <c r="C439" s="120" t="s">
        <v>176</v>
      </c>
      <c r="D439" s="331" t="s">
        <v>153</v>
      </c>
      <c r="E439" s="331">
        <v>1500</v>
      </c>
      <c r="F439" s="187">
        <f t="shared" si="16"/>
        <v>2.7281655814630241</v>
      </c>
      <c r="G439" s="188">
        <v>549.82000000000005</v>
      </c>
      <c r="H439" s="119" t="s">
        <v>41</v>
      </c>
      <c r="I439" s="143" t="s">
        <v>99</v>
      </c>
      <c r="J439" s="586"/>
    </row>
    <row r="440" spans="1:10" ht="15.75" hidden="1" x14ac:dyDescent="0.25">
      <c r="A440" s="330">
        <v>43133</v>
      </c>
      <c r="B440" s="118" t="s">
        <v>273</v>
      </c>
      <c r="C440" s="120" t="s">
        <v>176</v>
      </c>
      <c r="D440" s="331" t="s">
        <v>153</v>
      </c>
      <c r="E440" s="331">
        <v>1500</v>
      </c>
      <c r="F440" s="187">
        <f t="shared" si="16"/>
        <v>2.7281655814630241</v>
      </c>
      <c r="G440" s="188">
        <v>549.82000000000005</v>
      </c>
      <c r="H440" s="119" t="s">
        <v>41</v>
      </c>
      <c r="I440" s="143" t="s">
        <v>99</v>
      </c>
      <c r="J440" s="586"/>
    </row>
    <row r="441" spans="1:10" ht="15.75" hidden="1" x14ac:dyDescent="0.25">
      <c r="A441" s="330">
        <v>43133</v>
      </c>
      <c r="B441" s="118" t="s">
        <v>273</v>
      </c>
      <c r="C441" s="120" t="s">
        <v>176</v>
      </c>
      <c r="D441" s="331" t="s">
        <v>153</v>
      </c>
      <c r="E441" s="331">
        <v>5000</v>
      </c>
      <c r="F441" s="187">
        <f t="shared" si="16"/>
        <v>9.0938852715434138</v>
      </c>
      <c r="G441" s="188">
        <v>549.82000000000005</v>
      </c>
      <c r="H441" s="119" t="s">
        <v>41</v>
      </c>
      <c r="I441" s="143" t="s">
        <v>99</v>
      </c>
      <c r="J441" s="586"/>
    </row>
    <row r="442" spans="1:10" ht="15.75" hidden="1" x14ac:dyDescent="0.25">
      <c r="A442" s="330">
        <v>43133</v>
      </c>
      <c r="B442" s="118" t="s">
        <v>273</v>
      </c>
      <c r="C442" s="120" t="s">
        <v>176</v>
      </c>
      <c r="D442" s="331" t="s">
        <v>153</v>
      </c>
      <c r="E442" s="331">
        <v>1500</v>
      </c>
      <c r="F442" s="187">
        <f t="shared" si="16"/>
        <v>2.7281655814630241</v>
      </c>
      <c r="G442" s="188">
        <v>549.82000000000005</v>
      </c>
      <c r="H442" s="119" t="s">
        <v>41</v>
      </c>
      <c r="I442" s="143" t="s">
        <v>99</v>
      </c>
      <c r="J442" s="586"/>
    </row>
    <row r="443" spans="1:10" ht="15.75" hidden="1" x14ac:dyDescent="0.25">
      <c r="A443" s="330">
        <v>43133</v>
      </c>
      <c r="B443" s="118" t="s">
        <v>273</v>
      </c>
      <c r="C443" s="120" t="s">
        <v>176</v>
      </c>
      <c r="D443" s="331" t="s">
        <v>153</v>
      </c>
      <c r="E443" s="331">
        <v>2000</v>
      </c>
      <c r="F443" s="187">
        <f t="shared" si="16"/>
        <v>3.6375541086173655</v>
      </c>
      <c r="G443" s="188">
        <v>549.82000000000005</v>
      </c>
      <c r="H443" s="119" t="s">
        <v>41</v>
      </c>
      <c r="I443" s="143" t="s">
        <v>99</v>
      </c>
      <c r="J443" s="586"/>
    </row>
    <row r="444" spans="1:10" ht="15.75" hidden="1" x14ac:dyDescent="0.25">
      <c r="A444" s="330">
        <v>43133</v>
      </c>
      <c r="B444" s="118" t="s">
        <v>273</v>
      </c>
      <c r="C444" s="120" t="s">
        <v>176</v>
      </c>
      <c r="D444" s="331" t="s">
        <v>153</v>
      </c>
      <c r="E444" s="331">
        <v>8500</v>
      </c>
      <c r="F444" s="187">
        <f t="shared" si="16"/>
        <v>15.459604961623803</v>
      </c>
      <c r="G444" s="188">
        <v>549.82000000000005</v>
      </c>
      <c r="H444" s="119" t="s">
        <v>41</v>
      </c>
      <c r="I444" s="143" t="s">
        <v>99</v>
      </c>
      <c r="J444" s="586"/>
    </row>
    <row r="445" spans="1:10" ht="15.75" hidden="1" x14ac:dyDescent="0.25">
      <c r="A445" s="330">
        <v>43133</v>
      </c>
      <c r="B445" s="118" t="s">
        <v>273</v>
      </c>
      <c r="C445" s="120" t="s">
        <v>176</v>
      </c>
      <c r="D445" s="331" t="s">
        <v>153</v>
      </c>
      <c r="E445" s="331">
        <v>2000</v>
      </c>
      <c r="F445" s="187">
        <f t="shared" si="16"/>
        <v>3.6375541086173655</v>
      </c>
      <c r="G445" s="188">
        <v>549.82000000000005</v>
      </c>
      <c r="H445" s="119" t="s">
        <v>41</v>
      </c>
      <c r="I445" s="143" t="s">
        <v>99</v>
      </c>
      <c r="J445" s="586"/>
    </row>
    <row r="446" spans="1:10" ht="15.75" hidden="1" x14ac:dyDescent="0.25">
      <c r="A446" s="330">
        <v>43146</v>
      </c>
      <c r="B446" s="118" t="s">
        <v>273</v>
      </c>
      <c r="C446" s="120" t="s">
        <v>176</v>
      </c>
      <c r="D446" s="331" t="s">
        <v>153</v>
      </c>
      <c r="E446" s="333">
        <v>2000</v>
      </c>
      <c r="F446" s="187">
        <f t="shared" si="16"/>
        <v>3.6375541086173655</v>
      </c>
      <c r="G446" s="188">
        <v>549.82000000000005</v>
      </c>
      <c r="H446" s="119" t="s">
        <v>41</v>
      </c>
      <c r="I446" s="143" t="s">
        <v>99</v>
      </c>
      <c r="J446" s="586"/>
    </row>
    <row r="447" spans="1:10" ht="15.75" hidden="1" x14ac:dyDescent="0.25">
      <c r="A447" s="330">
        <v>43146</v>
      </c>
      <c r="B447" s="118" t="s">
        <v>273</v>
      </c>
      <c r="C447" s="120" t="s">
        <v>176</v>
      </c>
      <c r="D447" s="331" t="s">
        <v>153</v>
      </c>
      <c r="E447" s="331">
        <v>2000</v>
      </c>
      <c r="F447" s="187">
        <f t="shared" si="16"/>
        <v>3.6375541086173655</v>
      </c>
      <c r="G447" s="188">
        <v>549.82000000000005</v>
      </c>
      <c r="H447" s="119" t="s">
        <v>41</v>
      </c>
      <c r="I447" s="143" t="s">
        <v>99</v>
      </c>
      <c r="J447" s="586"/>
    </row>
    <row r="448" spans="1:10" ht="15.75" hidden="1" x14ac:dyDescent="0.25">
      <c r="A448" s="330">
        <v>43146</v>
      </c>
      <c r="B448" s="118" t="s">
        <v>273</v>
      </c>
      <c r="C448" s="120" t="s">
        <v>176</v>
      </c>
      <c r="D448" s="331" t="s">
        <v>153</v>
      </c>
      <c r="E448" s="331">
        <v>1000</v>
      </c>
      <c r="F448" s="187">
        <f t="shared" si="16"/>
        <v>1.8187770543086828</v>
      </c>
      <c r="G448" s="188">
        <v>549.82000000000005</v>
      </c>
      <c r="H448" s="119" t="s">
        <v>41</v>
      </c>
      <c r="I448" s="143" t="s">
        <v>99</v>
      </c>
      <c r="J448" s="586"/>
    </row>
    <row r="449" spans="1:10" ht="15.75" hidden="1" x14ac:dyDescent="0.25">
      <c r="A449" s="330">
        <v>43150</v>
      </c>
      <c r="B449" s="118" t="s">
        <v>414</v>
      </c>
      <c r="C449" s="120" t="s">
        <v>176</v>
      </c>
      <c r="D449" s="331" t="s">
        <v>153</v>
      </c>
      <c r="E449" s="331">
        <v>3000</v>
      </c>
      <c r="F449" s="187">
        <f t="shared" si="16"/>
        <v>5.4563311629260483</v>
      </c>
      <c r="G449" s="188">
        <v>549.82000000000005</v>
      </c>
      <c r="H449" s="119" t="s">
        <v>41</v>
      </c>
      <c r="I449" s="143" t="s">
        <v>99</v>
      </c>
      <c r="J449" s="586"/>
    </row>
    <row r="450" spans="1:10" ht="15.75" hidden="1" x14ac:dyDescent="0.25">
      <c r="A450" s="330">
        <v>43150</v>
      </c>
      <c r="B450" s="118" t="s">
        <v>414</v>
      </c>
      <c r="C450" s="120" t="s">
        <v>176</v>
      </c>
      <c r="D450" s="331" t="s">
        <v>153</v>
      </c>
      <c r="E450" s="331">
        <v>3000</v>
      </c>
      <c r="F450" s="187">
        <f t="shared" si="16"/>
        <v>5.4563311629260483</v>
      </c>
      <c r="G450" s="188">
        <v>549.82000000000005</v>
      </c>
      <c r="H450" s="119" t="s">
        <v>41</v>
      </c>
      <c r="I450" s="143" t="s">
        <v>99</v>
      </c>
      <c r="J450" s="586"/>
    </row>
    <row r="451" spans="1:10" ht="15.75" hidden="1" x14ac:dyDescent="0.25">
      <c r="A451" s="330">
        <v>43150</v>
      </c>
      <c r="B451" s="118" t="s">
        <v>469</v>
      </c>
      <c r="C451" s="120" t="s">
        <v>176</v>
      </c>
      <c r="D451" s="331" t="s">
        <v>153</v>
      </c>
      <c r="E451" s="331">
        <v>3000</v>
      </c>
      <c r="F451" s="187">
        <f t="shared" si="16"/>
        <v>5.4563311629260483</v>
      </c>
      <c r="G451" s="188">
        <v>549.82000000000005</v>
      </c>
      <c r="H451" s="119" t="s">
        <v>41</v>
      </c>
      <c r="I451" s="143" t="s">
        <v>99</v>
      </c>
      <c r="J451" s="586"/>
    </row>
    <row r="452" spans="1:10" ht="15.75" hidden="1" x14ac:dyDescent="0.25">
      <c r="A452" s="330">
        <v>43150</v>
      </c>
      <c r="B452" s="118" t="s">
        <v>415</v>
      </c>
      <c r="C452" s="120" t="s">
        <v>176</v>
      </c>
      <c r="D452" s="331" t="s">
        <v>153</v>
      </c>
      <c r="E452" s="331">
        <v>2500</v>
      </c>
      <c r="F452" s="187">
        <f t="shared" si="16"/>
        <v>4.5469426357717069</v>
      </c>
      <c r="G452" s="188">
        <v>549.82000000000005</v>
      </c>
      <c r="H452" s="119" t="s">
        <v>41</v>
      </c>
      <c r="I452" s="143" t="s">
        <v>99</v>
      </c>
      <c r="J452" s="586"/>
    </row>
    <row r="453" spans="1:10" ht="15.75" hidden="1" x14ac:dyDescent="0.25">
      <c r="A453" s="330">
        <v>43150</v>
      </c>
      <c r="B453" s="118" t="s">
        <v>415</v>
      </c>
      <c r="C453" s="120" t="s">
        <v>176</v>
      </c>
      <c r="D453" s="331" t="s">
        <v>153</v>
      </c>
      <c r="E453" s="333">
        <v>2500</v>
      </c>
      <c r="F453" s="187">
        <f t="shared" si="16"/>
        <v>4.5469426357717069</v>
      </c>
      <c r="G453" s="188">
        <v>549.82000000000005</v>
      </c>
      <c r="H453" s="119" t="s">
        <v>41</v>
      </c>
      <c r="I453" s="143" t="s">
        <v>99</v>
      </c>
      <c r="J453" s="586"/>
    </row>
    <row r="454" spans="1:10" ht="15.75" hidden="1" x14ac:dyDescent="0.25">
      <c r="A454" s="330">
        <v>43152</v>
      </c>
      <c r="B454" s="118" t="s">
        <v>470</v>
      </c>
      <c r="C454" s="120" t="s">
        <v>176</v>
      </c>
      <c r="D454" s="331" t="s">
        <v>153</v>
      </c>
      <c r="E454" s="331">
        <v>1000</v>
      </c>
      <c r="F454" s="187">
        <f t="shared" si="16"/>
        <v>1.8187770543086828</v>
      </c>
      <c r="G454" s="188">
        <v>549.82000000000005</v>
      </c>
      <c r="H454" s="119" t="s">
        <v>41</v>
      </c>
      <c r="I454" s="143" t="s">
        <v>99</v>
      </c>
      <c r="J454" s="586"/>
    </row>
    <row r="455" spans="1:10" ht="15.75" hidden="1" x14ac:dyDescent="0.25">
      <c r="A455" s="330">
        <v>43158</v>
      </c>
      <c r="B455" s="118" t="s">
        <v>471</v>
      </c>
      <c r="C455" s="120" t="s">
        <v>176</v>
      </c>
      <c r="D455" s="331" t="s">
        <v>153</v>
      </c>
      <c r="E455" s="331">
        <v>6000</v>
      </c>
      <c r="F455" s="187">
        <f t="shared" si="16"/>
        <v>10.912662325852097</v>
      </c>
      <c r="G455" s="188">
        <v>549.82000000000005</v>
      </c>
      <c r="H455" s="119" t="s">
        <v>41</v>
      </c>
      <c r="I455" s="143" t="s">
        <v>99</v>
      </c>
      <c r="J455" s="587"/>
    </row>
    <row r="456" spans="1:10" ht="15.75" x14ac:dyDescent="0.25">
      <c r="A456" s="296">
        <v>43160</v>
      </c>
      <c r="B456" s="56" t="s">
        <v>750</v>
      </c>
      <c r="C456" s="120" t="s">
        <v>751</v>
      </c>
      <c r="D456" s="123" t="s">
        <v>752</v>
      </c>
      <c r="E456" s="141">
        <v>20000</v>
      </c>
      <c r="F456" s="187">
        <f>E456/G456</f>
        <v>37.888834160572877</v>
      </c>
      <c r="G456" s="188">
        <v>527.86</v>
      </c>
      <c r="H456" s="119" t="s">
        <v>23</v>
      </c>
      <c r="I456" s="143" t="s">
        <v>90</v>
      </c>
      <c r="J456" s="588" t="s">
        <v>753</v>
      </c>
    </row>
    <row r="457" spans="1:10" ht="15.75" x14ac:dyDescent="0.25">
      <c r="A457" s="296">
        <v>43160</v>
      </c>
      <c r="B457" s="56" t="s">
        <v>754</v>
      </c>
      <c r="C457" s="120" t="s">
        <v>751</v>
      </c>
      <c r="D457" s="123" t="s">
        <v>752</v>
      </c>
      <c r="E457" s="141">
        <v>40000</v>
      </c>
      <c r="F457" s="187">
        <f t="shared" ref="F457:F463" si="17">E457/G457</f>
        <v>75.777668321145754</v>
      </c>
      <c r="G457" s="188">
        <v>527.86</v>
      </c>
      <c r="H457" s="119" t="s">
        <v>23</v>
      </c>
      <c r="I457" s="143" t="s">
        <v>90</v>
      </c>
      <c r="J457" s="589"/>
    </row>
    <row r="458" spans="1:10" ht="15.75" x14ac:dyDescent="0.25">
      <c r="A458" s="296">
        <v>43160</v>
      </c>
      <c r="B458" s="56" t="s">
        <v>755</v>
      </c>
      <c r="C458" s="120" t="s">
        <v>751</v>
      </c>
      <c r="D458" s="123" t="s">
        <v>752</v>
      </c>
      <c r="E458" s="141">
        <v>40000</v>
      </c>
      <c r="F458" s="187">
        <f t="shared" si="17"/>
        <v>75.777668321145754</v>
      </c>
      <c r="G458" s="188">
        <v>527.86</v>
      </c>
      <c r="H458" s="119" t="s">
        <v>23</v>
      </c>
      <c r="I458" s="143" t="s">
        <v>90</v>
      </c>
      <c r="J458" s="589"/>
    </row>
    <row r="459" spans="1:10" ht="15.75" x14ac:dyDescent="0.25">
      <c r="A459" s="296">
        <v>43160</v>
      </c>
      <c r="B459" s="56" t="s">
        <v>756</v>
      </c>
      <c r="C459" s="120" t="s">
        <v>751</v>
      </c>
      <c r="D459" s="123" t="s">
        <v>752</v>
      </c>
      <c r="E459" s="141">
        <v>20000</v>
      </c>
      <c r="F459" s="187">
        <f t="shared" si="17"/>
        <v>37.888834160572877</v>
      </c>
      <c r="G459" s="188">
        <v>527.86</v>
      </c>
      <c r="H459" s="119" t="s">
        <v>23</v>
      </c>
      <c r="I459" s="143" t="s">
        <v>90</v>
      </c>
      <c r="J459" s="589"/>
    </row>
    <row r="460" spans="1:10" ht="15.75" x14ac:dyDescent="0.25">
      <c r="A460" s="296">
        <v>43160</v>
      </c>
      <c r="B460" s="56" t="s">
        <v>757</v>
      </c>
      <c r="C460" s="120" t="s">
        <v>751</v>
      </c>
      <c r="D460" s="123" t="s">
        <v>752</v>
      </c>
      <c r="E460" s="141">
        <v>50000</v>
      </c>
      <c r="F460" s="187">
        <f t="shared" si="17"/>
        <v>94.722085401432196</v>
      </c>
      <c r="G460" s="188">
        <v>527.86</v>
      </c>
      <c r="H460" s="119" t="s">
        <v>23</v>
      </c>
      <c r="I460" s="143" t="s">
        <v>90</v>
      </c>
      <c r="J460" s="589"/>
    </row>
    <row r="461" spans="1:10" ht="15.75" x14ac:dyDescent="0.25">
      <c r="A461" s="296">
        <v>43160</v>
      </c>
      <c r="B461" s="56" t="s">
        <v>758</v>
      </c>
      <c r="C461" s="120" t="s">
        <v>751</v>
      </c>
      <c r="D461" s="123" t="s">
        <v>752</v>
      </c>
      <c r="E461" s="141">
        <v>50000</v>
      </c>
      <c r="F461" s="187">
        <f t="shared" si="17"/>
        <v>94.722085401432196</v>
      </c>
      <c r="G461" s="188">
        <v>527.86</v>
      </c>
      <c r="H461" s="119" t="s">
        <v>23</v>
      </c>
      <c r="I461" s="143" t="s">
        <v>90</v>
      </c>
      <c r="J461" s="589"/>
    </row>
    <row r="462" spans="1:10" ht="15.75" x14ac:dyDescent="0.25">
      <c r="A462" s="296">
        <v>43160</v>
      </c>
      <c r="B462" s="56" t="s">
        <v>754</v>
      </c>
      <c r="C462" s="120" t="s">
        <v>751</v>
      </c>
      <c r="D462" s="123" t="s">
        <v>752</v>
      </c>
      <c r="E462" s="141">
        <v>40000</v>
      </c>
      <c r="F462" s="187">
        <f t="shared" si="17"/>
        <v>75.777668321145754</v>
      </c>
      <c r="G462" s="188">
        <v>527.86</v>
      </c>
      <c r="H462" s="119" t="s">
        <v>23</v>
      </c>
      <c r="I462" s="143" t="s">
        <v>90</v>
      </c>
      <c r="J462" s="589"/>
    </row>
    <row r="463" spans="1:10" ht="15.75" x14ac:dyDescent="0.25">
      <c r="A463" s="296">
        <v>43160</v>
      </c>
      <c r="B463" s="56" t="s">
        <v>759</v>
      </c>
      <c r="C463" s="144" t="s">
        <v>751</v>
      </c>
      <c r="D463" s="145" t="s">
        <v>752</v>
      </c>
      <c r="E463" s="141">
        <v>20000</v>
      </c>
      <c r="F463" s="187">
        <f t="shared" si="17"/>
        <v>37.888834160572877</v>
      </c>
      <c r="G463" s="188">
        <v>527.86</v>
      </c>
      <c r="H463" s="119" t="s">
        <v>23</v>
      </c>
      <c r="I463" s="143" t="s">
        <v>90</v>
      </c>
      <c r="J463" s="590"/>
    </row>
    <row r="464" spans="1:10" ht="15.75" hidden="1" x14ac:dyDescent="0.25">
      <c r="A464" s="296">
        <v>43160</v>
      </c>
      <c r="B464" s="56" t="s">
        <v>760</v>
      </c>
      <c r="C464" s="112" t="s">
        <v>761</v>
      </c>
      <c r="D464" s="124" t="s">
        <v>25</v>
      </c>
      <c r="E464" s="141">
        <v>10000</v>
      </c>
      <c r="F464" s="189">
        <f>E464/G464</f>
        <v>19.153052038842389</v>
      </c>
      <c r="G464" s="189">
        <v>522.11</v>
      </c>
      <c r="H464" s="119" t="s">
        <v>23</v>
      </c>
      <c r="I464" s="143" t="s">
        <v>100</v>
      </c>
      <c r="J464" s="381" t="s">
        <v>762</v>
      </c>
    </row>
    <row r="465" spans="1:10" ht="15.75" hidden="1" x14ac:dyDescent="0.25">
      <c r="A465" s="296">
        <v>43160</v>
      </c>
      <c r="B465" s="56" t="s">
        <v>763</v>
      </c>
      <c r="C465" s="120" t="s">
        <v>764</v>
      </c>
      <c r="D465" s="125" t="s">
        <v>25</v>
      </c>
      <c r="E465" s="141">
        <v>5000</v>
      </c>
      <c r="F465" s="189">
        <f t="shared" ref="F465:F472" si="18">E465/G465</f>
        <v>9.5765260194211947</v>
      </c>
      <c r="G465" s="189">
        <v>522.11</v>
      </c>
      <c r="H465" s="119" t="s">
        <v>23</v>
      </c>
      <c r="I465" s="143" t="s">
        <v>100</v>
      </c>
      <c r="J465" s="591" t="s">
        <v>765</v>
      </c>
    </row>
    <row r="466" spans="1:10" ht="15.75" x14ac:dyDescent="0.25">
      <c r="A466" s="296">
        <v>43160</v>
      </c>
      <c r="B466" s="56" t="s">
        <v>763</v>
      </c>
      <c r="C466" s="120" t="s">
        <v>764</v>
      </c>
      <c r="D466" s="125" t="s">
        <v>102</v>
      </c>
      <c r="E466" s="141">
        <v>4000</v>
      </c>
      <c r="F466" s="189">
        <f t="shared" si="18"/>
        <v>7.5777668321145759</v>
      </c>
      <c r="G466" s="189">
        <v>527.86</v>
      </c>
      <c r="H466" s="287" t="s">
        <v>766</v>
      </c>
      <c r="I466" s="143" t="s">
        <v>90</v>
      </c>
      <c r="J466" s="592"/>
    </row>
    <row r="467" spans="1:10" ht="15.75" x14ac:dyDescent="0.25">
      <c r="A467" s="296">
        <v>43160</v>
      </c>
      <c r="B467" s="56" t="s">
        <v>763</v>
      </c>
      <c r="C467" s="112" t="s">
        <v>764</v>
      </c>
      <c r="D467" s="123" t="s">
        <v>102</v>
      </c>
      <c r="E467" s="141">
        <v>4000</v>
      </c>
      <c r="F467" s="189">
        <f t="shared" si="18"/>
        <v>7.5777668321145759</v>
      </c>
      <c r="G467" s="189">
        <v>527.86</v>
      </c>
      <c r="H467" s="287" t="s">
        <v>507</v>
      </c>
      <c r="I467" s="143" t="s">
        <v>90</v>
      </c>
      <c r="J467" s="591" t="s">
        <v>767</v>
      </c>
    </row>
    <row r="468" spans="1:10" ht="15.75" x14ac:dyDescent="0.25">
      <c r="A468" s="296">
        <v>43160</v>
      </c>
      <c r="B468" s="56" t="s">
        <v>763</v>
      </c>
      <c r="C468" s="120" t="s">
        <v>764</v>
      </c>
      <c r="D468" s="123" t="s">
        <v>102</v>
      </c>
      <c r="E468" s="141">
        <v>4000</v>
      </c>
      <c r="F468" s="189">
        <f t="shared" si="18"/>
        <v>7.5777668321145759</v>
      </c>
      <c r="G468" s="189">
        <v>527.86</v>
      </c>
      <c r="H468" s="287" t="s">
        <v>31</v>
      </c>
      <c r="I468" s="143" t="s">
        <v>90</v>
      </c>
      <c r="J468" s="592"/>
    </row>
    <row r="469" spans="1:10" ht="15.75" x14ac:dyDescent="0.25">
      <c r="A469" s="296">
        <v>43160</v>
      </c>
      <c r="B469" s="56" t="s">
        <v>768</v>
      </c>
      <c r="C469" s="120" t="s">
        <v>751</v>
      </c>
      <c r="D469" s="126" t="s">
        <v>752</v>
      </c>
      <c r="E469" s="141">
        <v>50000</v>
      </c>
      <c r="F469" s="187">
        <f t="shared" si="18"/>
        <v>94.722085401432196</v>
      </c>
      <c r="G469" s="188">
        <v>527.86</v>
      </c>
      <c r="H469" s="119" t="s">
        <v>23</v>
      </c>
      <c r="I469" s="143" t="s">
        <v>90</v>
      </c>
      <c r="J469" s="583" t="s">
        <v>769</v>
      </c>
    </row>
    <row r="470" spans="1:10" ht="15.75" x14ac:dyDescent="0.25">
      <c r="A470" s="296">
        <v>43160</v>
      </c>
      <c r="B470" s="56" t="s">
        <v>768</v>
      </c>
      <c r="C470" s="144" t="s">
        <v>751</v>
      </c>
      <c r="D470" s="126" t="s">
        <v>752</v>
      </c>
      <c r="E470" s="141">
        <v>50000</v>
      </c>
      <c r="F470" s="187">
        <f t="shared" si="18"/>
        <v>94.722085401432196</v>
      </c>
      <c r="G470" s="188">
        <v>527.86</v>
      </c>
      <c r="H470" s="119" t="s">
        <v>23</v>
      </c>
      <c r="I470" s="143" t="s">
        <v>90</v>
      </c>
      <c r="J470" s="584"/>
    </row>
    <row r="471" spans="1:10" ht="15.75" x14ac:dyDescent="0.25">
      <c r="A471" s="296">
        <v>43160</v>
      </c>
      <c r="B471" s="56" t="s">
        <v>770</v>
      </c>
      <c r="C471" s="144" t="s">
        <v>771</v>
      </c>
      <c r="D471" s="123" t="s">
        <v>102</v>
      </c>
      <c r="E471" s="141">
        <v>3750</v>
      </c>
      <c r="F471" s="189">
        <f t="shared" si="18"/>
        <v>7.1041564051074149</v>
      </c>
      <c r="G471" s="189">
        <v>527.86</v>
      </c>
      <c r="H471" s="287" t="s">
        <v>766</v>
      </c>
      <c r="I471" s="143" t="s">
        <v>90</v>
      </c>
      <c r="J471" s="382" t="s">
        <v>772</v>
      </c>
    </row>
    <row r="472" spans="1:10" ht="15.75" hidden="1" x14ac:dyDescent="0.25">
      <c r="A472" s="296">
        <v>43160</v>
      </c>
      <c r="B472" s="56" t="s">
        <v>773</v>
      </c>
      <c r="C472" s="120" t="s">
        <v>764</v>
      </c>
      <c r="D472" s="125" t="s">
        <v>25</v>
      </c>
      <c r="E472" s="141">
        <v>222000</v>
      </c>
      <c r="F472" s="189">
        <f t="shared" si="18"/>
        <v>425.19775526230103</v>
      </c>
      <c r="G472" s="189">
        <v>522.11</v>
      </c>
      <c r="H472" s="119" t="s">
        <v>23</v>
      </c>
      <c r="I472" s="143" t="s">
        <v>100</v>
      </c>
      <c r="J472" s="382" t="s">
        <v>774</v>
      </c>
    </row>
    <row r="473" spans="1:10" ht="15.75" hidden="1" x14ac:dyDescent="0.25">
      <c r="A473" s="297">
        <v>43160</v>
      </c>
      <c r="B473" s="118" t="s">
        <v>775</v>
      </c>
      <c r="C473" s="120" t="s">
        <v>764</v>
      </c>
      <c r="D473" s="126" t="s">
        <v>103</v>
      </c>
      <c r="E473" s="138">
        <v>16000</v>
      </c>
      <c r="F473" s="187">
        <f>E473/G473</f>
        <v>30.644883262147822</v>
      </c>
      <c r="G473" s="188">
        <v>522.11</v>
      </c>
      <c r="H473" s="118" t="s">
        <v>69</v>
      </c>
      <c r="I473" s="143" t="s">
        <v>100</v>
      </c>
      <c r="J473" s="382" t="s">
        <v>776</v>
      </c>
    </row>
    <row r="474" spans="1:10" ht="15.75" x14ac:dyDescent="0.25">
      <c r="A474" s="296">
        <v>43161</v>
      </c>
      <c r="B474" s="56" t="s">
        <v>777</v>
      </c>
      <c r="C474" s="120" t="s">
        <v>764</v>
      </c>
      <c r="D474" s="123" t="s">
        <v>102</v>
      </c>
      <c r="E474" s="141">
        <v>4000</v>
      </c>
      <c r="F474" s="189">
        <f t="shared" ref="F474:F537" si="19">E474/G474</f>
        <v>7.5777668321145759</v>
      </c>
      <c r="G474" s="189">
        <v>527.86</v>
      </c>
      <c r="H474" s="287" t="s">
        <v>31</v>
      </c>
      <c r="I474" s="143" t="s">
        <v>90</v>
      </c>
      <c r="J474" s="595" t="s">
        <v>778</v>
      </c>
    </row>
    <row r="475" spans="1:10" ht="15.75" hidden="1" x14ac:dyDescent="0.25">
      <c r="A475" s="296">
        <v>43161</v>
      </c>
      <c r="B475" s="56" t="s">
        <v>779</v>
      </c>
      <c r="C475" s="120" t="s">
        <v>176</v>
      </c>
      <c r="D475" s="125" t="s">
        <v>25</v>
      </c>
      <c r="E475" s="141">
        <v>10000</v>
      </c>
      <c r="F475" s="189">
        <f t="shared" si="19"/>
        <v>19.153052038842389</v>
      </c>
      <c r="G475" s="189">
        <v>522.11</v>
      </c>
      <c r="H475" s="119" t="s">
        <v>23</v>
      </c>
      <c r="I475" s="143" t="s">
        <v>100</v>
      </c>
      <c r="J475" s="596"/>
    </row>
    <row r="476" spans="1:10" ht="15.75" x14ac:dyDescent="0.25">
      <c r="A476" s="296">
        <v>43161</v>
      </c>
      <c r="B476" s="56" t="s">
        <v>780</v>
      </c>
      <c r="C476" s="120" t="s">
        <v>764</v>
      </c>
      <c r="D476" s="125" t="s">
        <v>102</v>
      </c>
      <c r="E476" s="141">
        <v>4000</v>
      </c>
      <c r="F476" s="189">
        <f t="shared" si="19"/>
        <v>7.5777668321145759</v>
      </c>
      <c r="G476" s="189">
        <v>527.86</v>
      </c>
      <c r="H476" s="287" t="s">
        <v>766</v>
      </c>
      <c r="I476" s="143" t="s">
        <v>90</v>
      </c>
      <c r="J476" s="597"/>
    </row>
    <row r="477" spans="1:10" ht="15.75" hidden="1" x14ac:dyDescent="0.25">
      <c r="A477" s="297">
        <v>43161</v>
      </c>
      <c r="B477" s="290" t="s">
        <v>781</v>
      </c>
      <c r="C477" s="120" t="s">
        <v>764</v>
      </c>
      <c r="D477" s="125" t="s">
        <v>25</v>
      </c>
      <c r="E477" s="138">
        <v>4000</v>
      </c>
      <c r="F477" s="189">
        <f t="shared" si="19"/>
        <v>7.6612208155369554</v>
      </c>
      <c r="G477" s="189">
        <v>522.11</v>
      </c>
      <c r="H477" s="119" t="s">
        <v>23</v>
      </c>
      <c r="I477" s="143" t="s">
        <v>100</v>
      </c>
      <c r="J477" s="382" t="s">
        <v>782</v>
      </c>
    </row>
    <row r="478" spans="1:10" ht="15.75" hidden="1" x14ac:dyDescent="0.25">
      <c r="A478" s="296">
        <v>43161</v>
      </c>
      <c r="B478" s="56" t="s">
        <v>783</v>
      </c>
      <c r="C478" s="120" t="s">
        <v>761</v>
      </c>
      <c r="D478" s="123" t="s">
        <v>25</v>
      </c>
      <c r="E478" s="141">
        <v>6000</v>
      </c>
      <c r="F478" s="189">
        <f t="shared" si="19"/>
        <v>11.491831223305434</v>
      </c>
      <c r="G478" s="189">
        <v>522.11</v>
      </c>
      <c r="H478" s="119" t="s">
        <v>23</v>
      </c>
      <c r="I478" s="143" t="s">
        <v>100</v>
      </c>
      <c r="J478" s="382" t="s">
        <v>784</v>
      </c>
    </row>
    <row r="479" spans="1:10" ht="15.75" hidden="1" x14ac:dyDescent="0.25">
      <c r="A479" s="297">
        <v>43162</v>
      </c>
      <c r="B479" s="290" t="s">
        <v>785</v>
      </c>
      <c r="C479" s="120" t="s">
        <v>764</v>
      </c>
      <c r="D479" s="123" t="s">
        <v>103</v>
      </c>
      <c r="E479" s="138">
        <v>40000</v>
      </c>
      <c r="F479" s="187">
        <f t="shared" si="19"/>
        <v>76.612208155369558</v>
      </c>
      <c r="G479" s="188">
        <v>522.11</v>
      </c>
      <c r="H479" s="289" t="s">
        <v>69</v>
      </c>
      <c r="I479" s="143" t="s">
        <v>100</v>
      </c>
      <c r="J479" s="383" t="s">
        <v>786</v>
      </c>
    </row>
    <row r="480" spans="1:10" ht="15.75" x14ac:dyDescent="0.25">
      <c r="A480" s="296">
        <v>43164</v>
      </c>
      <c r="B480" s="56" t="s">
        <v>787</v>
      </c>
      <c r="C480" s="120" t="s">
        <v>751</v>
      </c>
      <c r="D480" s="123" t="s">
        <v>153</v>
      </c>
      <c r="E480" s="141">
        <v>100000</v>
      </c>
      <c r="F480" s="187">
        <f t="shared" si="19"/>
        <v>189.44417080286439</v>
      </c>
      <c r="G480" s="188">
        <v>527.86</v>
      </c>
      <c r="H480" s="287" t="s">
        <v>39</v>
      </c>
      <c r="I480" s="143" t="s">
        <v>90</v>
      </c>
      <c r="J480" s="593" t="s">
        <v>788</v>
      </c>
    </row>
    <row r="481" spans="1:10" ht="15.75" x14ac:dyDescent="0.25">
      <c r="A481" s="296">
        <v>43164</v>
      </c>
      <c r="B481" s="56" t="s">
        <v>787</v>
      </c>
      <c r="C481" s="120" t="s">
        <v>751</v>
      </c>
      <c r="D481" s="125" t="s">
        <v>102</v>
      </c>
      <c r="E481" s="141">
        <v>100000</v>
      </c>
      <c r="F481" s="189">
        <f t="shared" si="19"/>
        <v>189.44417080286439</v>
      </c>
      <c r="G481" s="189">
        <v>527.86</v>
      </c>
      <c r="H481" s="287" t="s">
        <v>507</v>
      </c>
      <c r="I481" s="143" t="s">
        <v>90</v>
      </c>
      <c r="J481" s="594"/>
    </row>
    <row r="482" spans="1:10" ht="15.75" x14ac:dyDescent="0.25">
      <c r="A482" s="296">
        <v>43164</v>
      </c>
      <c r="B482" s="56" t="s">
        <v>789</v>
      </c>
      <c r="C482" s="120" t="s">
        <v>761</v>
      </c>
      <c r="D482" s="126" t="s">
        <v>102</v>
      </c>
      <c r="E482" s="141">
        <v>66500</v>
      </c>
      <c r="F482" s="189">
        <f t="shared" si="19"/>
        <v>125.98037358390482</v>
      </c>
      <c r="G482" s="189">
        <v>527.86</v>
      </c>
      <c r="H482" s="287" t="s">
        <v>507</v>
      </c>
      <c r="I482" s="143" t="s">
        <v>90</v>
      </c>
      <c r="J482" s="383" t="s">
        <v>790</v>
      </c>
    </row>
    <row r="483" spans="1:10" ht="15.75" x14ac:dyDescent="0.25">
      <c r="A483" s="296">
        <v>43164</v>
      </c>
      <c r="B483" s="56" t="s">
        <v>791</v>
      </c>
      <c r="C483" s="120" t="s">
        <v>792</v>
      </c>
      <c r="D483" s="126" t="s">
        <v>153</v>
      </c>
      <c r="E483" s="141">
        <v>3000</v>
      </c>
      <c r="F483" s="187">
        <f t="shared" si="19"/>
        <v>5.6833251240859317</v>
      </c>
      <c r="G483" s="188">
        <v>527.86</v>
      </c>
      <c r="H483" s="287" t="s">
        <v>33</v>
      </c>
      <c r="I483" s="143" t="s">
        <v>90</v>
      </c>
      <c r="J483" s="383" t="s">
        <v>793</v>
      </c>
    </row>
    <row r="484" spans="1:10" ht="15.75" x14ac:dyDescent="0.25">
      <c r="A484" s="296">
        <v>43164</v>
      </c>
      <c r="B484" s="56" t="s">
        <v>794</v>
      </c>
      <c r="C484" s="120" t="s">
        <v>792</v>
      </c>
      <c r="D484" s="125" t="s">
        <v>153</v>
      </c>
      <c r="E484" s="141">
        <v>2000</v>
      </c>
      <c r="F484" s="187">
        <f t="shared" si="19"/>
        <v>3.788883416057288</v>
      </c>
      <c r="G484" s="188">
        <v>527.86</v>
      </c>
      <c r="H484" s="287" t="s">
        <v>33</v>
      </c>
      <c r="I484" s="143" t="s">
        <v>90</v>
      </c>
      <c r="J484" s="383" t="s">
        <v>795</v>
      </c>
    </row>
    <row r="485" spans="1:10" ht="15.75" hidden="1" x14ac:dyDescent="0.25">
      <c r="A485" s="296">
        <v>43164</v>
      </c>
      <c r="B485" s="284" t="s">
        <v>796</v>
      </c>
      <c r="C485" s="120" t="s">
        <v>751</v>
      </c>
      <c r="D485" s="125" t="s">
        <v>328</v>
      </c>
      <c r="E485" s="302">
        <v>146000</v>
      </c>
      <c r="F485" s="189">
        <f t="shared" si="19"/>
        <v>279.63455976709889</v>
      </c>
      <c r="G485" s="189">
        <v>522.11</v>
      </c>
      <c r="H485" s="287" t="s">
        <v>70</v>
      </c>
      <c r="I485" s="143" t="s">
        <v>100</v>
      </c>
      <c r="J485" s="303" t="s">
        <v>797</v>
      </c>
    </row>
    <row r="486" spans="1:10" ht="15.75" hidden="1" x14ac:dyDescent="0.25">
      <c r="A486" s="296">
        <v>43164</v>
      </c>
      <c r="B486" s="284" t="s">
        <v>798</v>
      </c>
      <c r="C486" s="120" t="s">
        <v>109</v>
      </c>
      <c r="D486" s="125" t="s">
        <v>3</v>
      </c>
      <c r="E486" s="302">
        <v>11700</v>
      </c>
      <c r="F486" s="189">
        <f t="shared" si="19"/>
        <v>22.409070885445594</v>
      </c>
      <c r="G486" s="189">
        <v>522.11</v>
      </c>
      <c r="H486" s="287" t="s">
        <v>70</v>
      </c>
      <c r="I486" s="143" t="s">
        <v>100</v>
      </c>
      <c r="J486" s="303" t="s">
        <v>799</v>
      </c>
    </row>
    <row r="487" spans="1:10" ht="15.75" hidden="1" x14ac:dyDescent="0.25">
      <c r="A487" s="297">
        <v>43164</v>
      </c>
      <c r="B487" s="284" t="s">
        <v>800</v>
      </c>
      <c r="C487" s="120" t="s">
        <v>801</v>
      </c>
      <c r="D487" s="125" t="s">
        <v>25</v>
      </c>
      <c r="E487" s="302">
        <v>234314</v>
      </c>
      <c r="F487" s="351">
        <f t="shared" si="19"/>
        <v>448.78282354293157</v>
      </c>
      <c r="G487" s="351">
        <v>522.11</v>
      </c>
      <c r="H487" s="289" t="s">
        <v>70</v>
      </c>
      <c r="I487" s="143" t="s">
        <v>100</v>
      </c>
      <c r="J487" s="348" t="s">
        <v>802</v>
      </c>
    </row>
    <row r="488" spans="1:10" ht="15.75" x14ac:dyDescent="0.25">
      <c r="A488" s="296">
        <v>43165</v>
      </c>
      <c r="B488" s="284" t="s">
        <v>803</v>
      </c>
      <c r="C488" s="120" t="s">
        <v>804</v>
      </c>
      <c r="D488" s="125" t="s">
        <v>102</v>
      </c>
      <c r="E488" s="302">
        <v>300000</v>
      </c>
      <c r="F488" s="189">
        <f t="shared" si="19"/>
        <v>568.33251240859317</v>
      </c>
      <c r="G488" s="189">
        <v>527.86</v>
      </c>
      <c r="H488" s="287" t="s">
        <v>70</v>
      </c>
      <c r="I488" s="143" t="s">
        <v>90</v>
      </c>
      <c r="J488" s="303" t="s">
        <v>805</v>
      </c>
    </row>
    <row r="489" spans="1:10" ht="15.75" hidden="1" x14ac:dyDescent="0.25">
      <c r="A489" s="296">
        <v>43165</v>
      </c>
      <c r="B489" s="56" t="s">
        <v>806</v>
      </c>
      <c r="C489" s="120" t="s">
        <v>108</v>
      </c>
      <c r="D489" s="125" t="s">
        <v>3</v>
      </c>
      <c r="E489" s="141">
        <v>2000</v>
      </c>
      <c r="F489" s="189">
        <f t="shared" si="19"/>
        <v>3.8306104077684777</v>
      </c>
      <c r="G489" s="189">
        <v>522.11</v>
      </c>
      <c r="H489" s="287" t="s">
        <v>40</v>
      </c>
      <c r="I489" s="143" t="s">
        <v>100</v>
      </c>
      <c r="J489" s="383" t="s">
        <v>807</v>
      </c>
    </row>
    <row r="490" spans="1:10" ht="15.75" hidden="1" x14ac:dyDescent="0.25">
      <c r="A490" s="296">
        <v>43165</v>
      </c>
      <c r="B490" s="56" t="s">
        <v>808</v>
      </c>
      <c r="C490" s="107" t="s">
        <v>809</v>
      </c>
      <c r="D490" s="127" t="s">
        <v>3</v>
      </c>
      <c r="E490" s="141">
        <v>149000</v>
      </c>
      <c r="F490" s="189">
        <f t="shared" si="19"/>
        <v>285.38047537875161</v>
      </c>
      <c r="G490" s="189">
        <v>522.11</v>
      </c>
      <c r="H490" s="119" t="s">
        <v>23</v>
      </c>
      <c r="I490" s="143" t="s">
        <v>100</v>
      </c>
      <c r="J490" s="383" t="s">
        <v>810</v>
      </c>
    </row>
    <row r="491" spans="1:10" ht="15.75" hidden="1" x14ac:dyDescent="0.25">
      <c r="A491" s="296">
        <v>43166</v>
      </c>
      <c r="B491" s="56" t="s">
        <v>811</v>
      </c>
      <c r="C491" s="112" t="s">
        <v>108</v>
      </c>
      <c r="D491" s="126" t="s">
        <v>3</v>
      </c>
      <c r="E491" s="141">
        <v>1000</v>
      </c>
      <c r="F491" s="189">
        <f t="shared" si="19"/>
        <v>1.9153052038842389</v>
      </c>
      <c r="G491" s="189">
        <v>522.11</v>
      </c>
      <c r="H491" s="287" t="s">
        <v>766</v>
      </c>
      <c r="I491" s="143" t="s">
        <v>100</v>
      </c>
      <c r="J491" s="383" t="s">
        <v>812</v>
      </c>
    </row>
    <row r="492" spans="1:10" ht="15.75" x14ac:dyDescent="0.25">
      <c r="A492" s="296">
        <v>43166</v>
      </c>
      <c r="B492" s="56" t="s">
        <v>813</v>
      </c>
      <c r="C492" s="112" t="s">
        <v>764</v>
      </c>
      <c r="D492" s="126" t="s">
        <v>102</v>
      </c>
      <c r="E492" s="141">
        <v>9000</v>
      </c>
      <c r="F492" s="189">
        <f t="shared" si="19"/>
        <v>17.049975372257794</v>
      </c>
      <c r="G492" s="189">
        <v>527.86</v>
      </c>
      <c r="H492" s="287" t="s">
        <v>766</v>
      </c>
      <c r="I492" s="143" t="s">
        <v>90</v>
      </c>
      <c r="J492" s="383" t="s">
        <v>814</v>
      </c>
    </row>
    <row r="493" spans="1:10" ht="15.75" x14ac:dyDescent="0.25">
      <c r="A493" s="296">
        <v>43166</v>
      </c>
      <c r="B493" s="56" t="s">
        <v>815</v>
      </c>
      <c r="C493" s="120" t="s">
        <v>761</v>
      </c>
      <c r="D493" s="125" t="s">
        <v>153</v>
      </c>
      <c r="E493" s="141">
        <v>9000</v>
      </c>
      <c r="F493" s="187">
        <f t="shared" si="19"/>
        <v>17.049975372257794</v>
      </c>
      <c r="G493" s="188">
        <v>527.86</v>
      </c>
      <c r="H493" s="287" t="s">
        <v>39</v>
      </c>
      <c r="I493" s="143" t="s">
        <v>90</v>
      </c>
      <c r="J493" s="593" t="s">
        <v>816</v>
      </c>
    </row>
    <row r="494" spans="1:10" ht="15.75" x14ac:dyDescent="0.25">
      <c r="A494" s="296">
        <v>43166</v>
      </c>
      <c r="B494" s="56" t="s">
        <v>817</v>
      </c>
      <c r="C494" s="120" t="s">
        <v>761</v>
      </c>
      <c r="D494" s="125" t="s">
        <v>153</v>
      </c>
      <c r="E494" s="141">
        <v>1000</v>
      </c>
      <c r="F494" s="187">
        <f t="shared" si="19"/>
        <v>1.894441708028644</v>
      </c>
      <c r="G494" s="188">
        <v>527.86</v>
      </c>
      <c r="H494" s="287" t="s">
        <v>39</v>
      </c>
      <c r="I494" s="143" t="s">
        <v>90</v>
      </c>
      <c r="J494" s="594"/>
    </row>
    <row r="495" spans="1:10" ht="15.75" x14ac:dyDescent="0.25">
      <c r="A495" s="296">
        <v>43166</v>
      </c>
      <c r="B495" s="56" t="s">
        <v>818</v>
      </c>
      <c r="C495" s="120" t="s">
        <v>792</v>
      </c>
      <c r="D495" s="125" t="s">
        <v>153</v>
      </c>
      <c r="E495" s="141">
        <v>3000</v>
      </c>
      <c r="F495" s="187">
        <f t="shared" si="19"/>
        <v>5.6833251240859317</v>
      </c>
      <c r="G495" s="188">
        <v>527.86</v>
      </c>
      <c r="H495" s="287" t="s">
        <v>41</v>
      </c>
      <c r="I495" s="143" t="s">
        <v>90</v>
      </c>
      <c r="J495" s="383" t="s">
        <v>819</v>
      </c>
    </row>
    <row r="496" spans="1:10" ht="15.75" hidden="1" x14ac:dyDescent="0.25">
      <c r="A496" s="296">
        <v>43166</v>
      </c>
      <c r="B496" s="56" t="s">
        <v>820</v>
      </c>
      <c r="C496" s="120" t="s">
        <v>761</v>
      </c>
      <c r="D496" s="123" t="s">
        <v>25</v>
      </c>
      <c r="E496" s="141">
        <v>95000</v>
      </c>
      <c r="F496" s="189">
        <f t="shared" si="19"/>
        <v>181.95399436900269</v>
      </c>
      <c r="G496" s="189">
        <v>522.11</v>
      </c>
      <c r="H496" s="119" t="s">
        <v>23</v>
      </c>
      <c r="I496" s="143" t="s">
        <v>100</v>
      </c>
      <c r="J496" s="383" t="s">
        <v>821</v>
      </c>
    </row>
    <row r="497" spans="1:10" ht="15.75" hidden="1" x14ac:dyDescent="0.25">
      <c r="A497" s="296">
        <v>43166</v>
      </c>
      <c r="B497" s="56" t="s">
        <v>822</v>
      </c>
      <c r="C497" s="120" t="s">
        <v>809</v>
      </c>
      <c r="D497" s="123" t="s">
        <v>25</v>
      </c>
      <c r="E497" s="141">
        <v>8000</v>
      </c>
      <c r="F497" s="189">
        <f t="shared" si="19"/>
        <v>15.322441631073911</v>
      </c>
      <c r="G497" s="189">
        <v>522.11</v>
      </c>
      <c r="H497" s="119" t="s">
        <v>23</v>
      </c>
      <c r="I497" s="143" t="s">
        <v>100</v>
      </c>
      <c r="J497" s="383" t="s">
        <v>823</v>
      </c>
    </row>
    <row r="498" spans="1:10" ht="15.75" hidden="1" x14ac:dyDescent="0.25">
      <c r="A498" s="296">
        <v>43167</v>
      </c>
      <c r="B498" s="56" t="s">
        <v>824</v>
      </c>
      <c r="C498" s="120" t="s">
        <v>110</v>
      </c>
      <c r="D498" s="123" t="s">
        <v>825</v>
      </c>
      <c r="E498" s="141">
        <v>79900</v>
      </c>
      <c r="F498" s="189">
        <f t="shared" si="19"/>
        <v>153.03288579035069</v>
      </c>
      <c r="G498" s="189">
        <v>522.11</v>
      </c>
      <c r="H498" s="119" t="s">
        <v>23</v>
      </c>
      <c r="I498" s="143" t="s">
        <v>100</v>
      </c>
      <c r="J498" s="383" t="s">
        <v>826</v>
      </c>
    </row>
    <row r="499" spans="1:10" ht="15.75" x14ac:dyDescent="0.25">
      <c r="A499" s="297">
        <v>43168</v>
      </c>
      <c r="B499" s="290" t="s">
        <v>827</v>
      </c>
      <c r="C499" s="120" t="s">
        <v>331</v>
      </c>
      <c r="D499" s="123" t="s">
        <v>3</v>
      </c>
      <c r="E499" s="146">
        <v>45600</v>
      </c>
      <c r="F499" s="187">
        <f t="shared" si="19"/>
        <v>86.386541886106158</v>
      </c>
      <c r="G499" s="188">
        <v>527.86</v>
      </c>
      <c r="H499" s="289" t="s">
        <v>70</v>
      </c>
      <c r="I499" s="143" t="s">
        <v>90</v>
      </c>
      <c r="J499" s="348" t="s">
        <v>828</v>
      </c>
    </row>
    <row r="500" spans="1:10" ht="15.75" hidden="1" x14ac:dyDescent="0.25">
      <c r="A500" s="296">
        <v>43168</v>
      </c>
      <c r="B500" s="56" t="s">
        <v>829</v>
      </c>
      <c r="C500" s="118" t="s">
        <v>764</v>
      </c>
      <c r="D500" s="125" t="s">
        <v>103</v>
      </c>
      <c r="E500" s="141">
        <v>40000</v>
      </c>
      <c r="F500" s="187">
        <f t="shared" si="19"/>
        <v>76.612208155369558</v>
      </c>
      <c r="G500" s="188">
        <v>522.11</v>
      </c>
      <c r="H500" s="287" t="s">
        <v>69</v>
      </c>
      <c r="I500" s="143" t="s">
        <v>100</v>
      </c>
      <c r="J500" s="383" t="s">
        <v>830</v>
      </c>
    </row>
    <row r="501" spans="1:10" ht="15.75" hidden="1" x14ac:dyDescent="0.25">
      <c r="A501" s="296">
        <v>42803</v>
      </c>
      <c r="B501" s="56" t="s">
        <v>831</v>
      </c>
      <c r="C501" s="118" t="s">
        <v>761</v>
      </c>
      <c r="D501" s="125" t="s">
        <v>103</v>
      </c>
      <c r="E501" s="141">
        <v>21000</v>
      </c>
      <c r="F501" s="187">
        <f t="shared" si="19"/>
        <v>40.221409281569017</v>
      </c>
      <c r="G501" s="188">
        <v>522.11</v>
      </c>
      <c r="H501" s="287" t="s">
        <v>69</v>
      </c>
      <c r="I501" s="143" t="s">
        <v>100</v>
      </c>
      <c r="J501" s="383" t="s">
        <v>832</v>
      </c>
    </row>
    <row r="502" spans="1:10" ht="15.75" x14ac:dyDescent="0.25">
      <c r="A502" s="296">
        <v>43168</v>
      </c>
      <c r="B502" s="56" t="s">
        <v>833</v>
      </c>
      <c r="C502" s="118" t="s">
        <v>792</v>
      </c>
      <c r="D502" s="384" t="s">
        <v>153</v>
      </c>
      <c r="E502" s="141">
        <v>5000</v>
      </c>
      <c r="F502" s="187">
        <f t="shared" si="19"/>
        <v>9.4722085401432192</v>
      </c>
      <c r="G502" s="188">
        <v>527.86</v>
      </c>
      <c r="H502" s="287" t="s">
        <v>33</v>
      </c>
      <c r="I502" s="143" t="s">
        <v>90</v>
      </c>
      <c r="J502" s="383" t="s">
        <v>834</v>
      </c>
    </row>
    <row r="503" spans="1:10" ht="15.75" x14ac:dyDescent="0.25">
      <c r="A503" s="296">
        <v>43168</v>
      </c>
      <c r="B503" s="56" t="s">
        <v>835</v>
      </c>
      <c r="C503" s="118" t="s">
        <v>792</v>
      </c>
      <c r="D503" s="125" t="s">
        <v>153</v>
      </c>
      <c r="E503" s="141">
        <v>2000</v>
      </c>
      <c r="F503" s="187">
        <f t="shared" si="19"/>
        <v>3.788883416057288</v>
      </c>
      <c r="G503" s="188">
        <v>527.86</v>
      </c>
      <c r="H503" s="287" t="s">
        <v>40</v>
      </c>
      <c r="I503" s="143" t="s">
        <v>90</v>
      </c>
      <c r="J503" s="383" t="s">
        <v>836</v>
      </c>
    </row>
    <row r="504" spans="1:10" ht="15.75" x14ac:dyDescent="0.25">
      <c r="A504" s="296">
        <v>43171</v>
      </c>
      <c r="B504" s="56" t="s">
        <v>837</v>
      </c>
      <c r="C504" s="118" t="s">
        <v>761</v>
      </c>
      <c r="D504" s="125" t="s">
        <v>153</v>
      </c>
      <c r="E504" s="141">
        <v>8000</v>
      </c>
      <c r="F504" s="187">
        <f t="shared" si="19"/>
        <v>15.155533664229152</v>
      </c>
      <c r="G504" s="188">
        <v>527.86</v>
      </c>
      <c r="H504" s="287" t="s">
        <v>39</v>
      </c>
      <c r="I504" s="143" t="s">
        <v>90</v>
      </c>
      <c r="J504" s="593" t="s">
        <v>838</v>
      </c>
    </row>
    <row r="505" spans="1:10" ht="15.75" x14ac:dyDescent="0.25">
      <c r="A505" s="296">
        <v>43171</v>
      </c>
      <c r="B505" s="56" t="s">
        <v>817</v>
      </c>
      <c r="C505" s="120" t="s">
        <v>761</v>
      </c>
      <c r="D505" s="125" t="s">
        <v>153</v>
      </c>
      <c r="E505" s="141">
        <v>4000</v>
      </c>
      <c r="F505" s="187">
        <f t="shared" si="19"/>
        <v>7.5777668321145759</v>
      </c>
      <c r="G505" s="188">
        <v>527.86</v>
      </c>
      <c r="H505" s="287" t="s">
        <v>39</v>
      </c>
      <c r="I505" s="143" t="s">
        <v>90</v>
      </c>
      <c r="J505" s="594"/>
    </row>
    <row r="506" spans="1:10" ht="15.75" x14ac:dyDescent="0.25">
      <c r="A506" s="296">
        <v>43171</v>
      </c>
      <c r="B506" s="56" t="s">
        <v>839</v>
      </c>
      <c r="C506" s="120" t="s">
        <v>792</v>
      </c>
      <c r="D506" s="125" t="s">
        <v>153</v>
      </c>
      <c r="E506" s="141">
        <v>5000</v>
      </c>
      <c r="F506" s="187">
        <f t="shared" si="19"/>
        <v>9.4722085401432192</v>
      </c>
      <c r="G506" s="188">
        <v>527.86</v>
      </c>
      <c r="H506" s="287" t="s">
        <v>39</v>
      </c>
      <c r="I506" s="143" t="s">
        <v>90</v>
      </c>
      <c r="J506" s="383" t="s">
        <v>840</v>
      </c>
    </row>
    <row r="507" spans="1:10" ht="15.75" x14ac:dyDescent="0.25">
      <c r="A507" s="296">
        <v>43173</v>
      </c>
      <c r="B507" s="144" t="s">
        <v>803</v>
      </c>
      <c r="C507" s="120" t="s">
        <v>804</v>
      </c>
      <c r="D507" s="125" t="s">
        <v>102</v>
      </c>
      <c r="E507" s="146">
        <v>950000</v>
      </c>
      <c r="F507" s="189">
        <f t="shared" si="19"/>
        <v>1799.7196226272117</v>
      </c>
      <c r="G507" s="189">
        <v>527.86</v>
      </c>
      <c r="H507" s="287" t="s">
        <v>70</v>
      </c>
      <c r="I507" s="143" t="s">
        <v>90</v>
      </c>
      <c r="J507" s="303" t="s">
        <v>841</v>
      </c>
    </row>
    <row r="508" spans="1:10" ht="15.75" hidden="1" x14ac:dyDescent="0.25">
      <c r="A508" s="296">
        <v>43174</v>
      </c>
      <c r="B508" s="144" t="s">
        <v>842</v>
      </c>
      <c r="C508" s="120" t="s">
        <v>108</v>
      </c>
      <c r="D508" s="125" t="s">
        <v>3</v>
      </c>
      <c r="E508" s="146">
        <v>97940</v>
      </c>
      <c r="F508" s="189">
        <f t="shared" si="19"/>
        <v>187.58499166842236</v>
      </c>
      <c r="G508" s="189">
        <v>522.11</v>
      </c>
      <c r="H508" s="287" t="s">
        <v>70</v>
      </c>
      <c r="I508" s="143" t="s">
        <v>100</v>
      </c>
      <c r="J508" s="303" t="s">
        <v>843</v>
      </c>
    </row>
    <row r="509" spans="1:10" ht="15.75" hidden="1" x14ac:dyDescent="0.25">
      <c r="A509" s="296">
        <v>43174</v>
      </c>
      <c r="B509" s="144" t="s">
        <v>798</v>
      </c>
      <c r="C509" s="120" t="s">
        <v>109</v>
      </c>
      <c r="D509" s="125" t="s">
        <v>3</v>
      </c>
      <c r="E509" s="146">
        <v>2925</v>
      </c>
      <c r="F509" s="189">
        <f t="shared" si="19"/>
        <v>5.6022677213613985</v>
      </c>
      <c r="G509" s="189">
        <v>522.11</v>
      </c>
      <c r="H509" s="287" t="s">
        <v>479</v>
      </c>
      <c r="I509" s="143" t="s">
        <v>100</v>
      </c>
      <c r="J509" s="306" t="s">
        <v>844</v>
      </c>
    </row>
    <row r="510" spans="1:10" hidden="1" x14ac:dyDescent="0.25">
      <c r="A510" s="298">
        <v>43174</v>
      </c>
      <c r="B510" s="142" t="s">
        <v>845</v>
      </c>
      <c r="C510" s="120" t="s">
        <v>108</v>
      </c>
      <c r="D510" s="125" t="s">
        <v>3</v>
      </c>
      <c r="E510" s="385">
        <v>6500</v>
      </c>
      <c r="F510" s="189">
        <f t="shared" si="19"/>
        <v>12.449483825247553</v>
      </c>
      <c r="G510" s="189">
        <v>522.11</v>
      </c>
      <c r="H510" s="106" t="s">
        <v>41</v>
      </c>
      <c r="I510" s="143" t="s">
        <v>100</v>
      </c>
      <c r="J510" s="383" t="s">
        <v>846</v>
      </c>
    </row>
    <row r="511" spans="1:10" ht="15.75" x14ac:dyDescent="0.25">
      <c r="A511" s="298">
        <v>43174</v>
      </c>
      <c r="B511" s="142" t="s">
        <v>847</v>
      </c>
      <c r="C511" s="120" t="s">
        <v>792</v>
      </c>
      <c r="D511" s="125" t="s">
        <v>153</v>
      </c>
      <c r="E511" s="385">
        <v>2000</v>
      </c>
      <c r="F511" s="187">
        <f t="shared" si="19"/>
        <v>3.788883416057288</v>
      </c>
      <c r="G511" s="188">
        <v>527.86</v>
      </c>
      <c r="H511" s="106" t="s">
        <v>33</v>
      </c>
      <c r="I511" s="143" t="s">
        <v>90</v>
      </c>
      <c r="J511" s="383" t="s">
        <v>848</v>
      </c>
    </row>
    <row r="512" spans="1:10" ht="15.75" x14ac:dyDescent="0.25">
      <c r="A512" s="298">
        <v>43174</v>
      </c>
      <c r="B512" s="142" t="s">
        <v>847</v>
      </c>
      <c r="C512" s="120" t="s">
        <v>792</v>
      </c>
      <c r="D512" s="125" t="s">
        <v>153</v>
      </c>
      <c r="E512" s="385">
        <v>3000</v>
      </c>
      <c r="F512" s="187">
        <f t="shared" si="19"/>
        <v>5.6833251240859317</v>
      </c>
      <c r="G512" s="188">
        <v>527.86</v>
      </c>
      <c r="H512" s="106" t="s">
        <v>39</v>
      </c>
      <c r="I512" s="143" t="s">
        <v>90</v>
      </c>
      <c r="J512" s="383" t="s">
        <v>849</v>
      </c>
    </row>
    <row r="513" spans="1:10" ht="15.75" hidden="1" x14ac:dyDescent="0.25">
      <c r="A513" s="299">
        <v>43174</v>
      </c>
      <c r="B513" s="118" t="s">
        <v>850</v>
      </c>
      <c r="C513" s="120" t="s">
        <v>108</v>
      </c>
      <c r="D513" s="125" t="s">
        <v>3</v>
      </c>
      <c r="E513" s="138">
        <v>3000</v>
      </c>
      <c r="F513" s="189">
        <f t="shared" si="19"/>
        <v>5.745915611652717</v>
      </c>
      <c r="G513" s="189">
        <v>522.11</v>
      </c>
      <c r="H513" s="119" t="s">
        <v>31</v>
      </c>
      <c r="I513" s="143" t="s">
        <v>100</v>
      </c>
      <c r="J513" s="593" t="s">
        <v>851</v>
      </c>
    </row>
    <row r="514" spans="1:10" ht="15.75" hidden="1" x14ac:dyDescent="0.25">
      <c r="A514" s="299">
        <v>43174</v>
      </c>
      <c r="B514" s="118" t="s">
        <v>852</v>
      </c>
      <c r="C514" s="120" t="s">
        <v>108</v>
      </c>
      <c r="D514" s="125" t="s">
        <v>3</v>
      </c>
      <c r="E514" s="138">
        <v>102300</v>
      </c>
      <c r="F514" s="189">
        <f t="shared" si="19"/>
        <v>195.93572235735763</v>
      </c>
      <c r="G514" s="189">
        <v>522.11</v>
      </c>
      <c r="H514" s="119" t="s">
        <v>31</v>
      </c>
      <c r="I514" s="143" t="s">
        <v>100</v>
      </c>
      <c r="J514" s="594"/>
    </row>
    <row r="515" spans="1:10" ht="15.75" hidden="1" x14ac:dyDescent="0.25">
      <c r="A515" s="299">
        <v>43175</v>
      </c>
      <c r="B515" s="118" t="s">
        <v>853</v>
      </c>
      <c r="C515" s="120" t="s">
        <v>108</v>
      </c>
      <c r="D515" s="125" t="s">
        <v>3</v>
      </c>
      <c r="E515" s="141">
        <v>33100</v>
      </c>
      <c r="F515" s="189">
        <f t="shared" si="19"/>
        <v>63.396602248568307</v>
      </c>
      <c r="G515" s="189">
        <v>522.11</v>
      </c>
      <c r="H515" s="119" t="s">
        <v>41</v>
      </c>
      <c r="I515" s="143" t="s">
        <v>100</v>
      </c>
      <c r="J515" s="383" t="s">
        <v>854</v>
      </c>
    </row>
    <row r="516" spans="1:10" ht="15.75" hidden="1" x14ac:dyDescent="0.25">
      <c r="A516" s="299">
        <v>43175</v>
      </c>
      <c r="B516" s="118" t="s">
        <v>855</v>
      </c>
      <c r="C516" s="120" t="s">
        <v>108</v>
      </c>
      <c r="D516" s="125" t="s">
        <v>3</v>
      </c>
      <c r="E516" s="141">
        <v>500</v>
      </c>
      <c r="F516" s="189">
        <f t="shared" si="19"/>
        <v>0.95765260194211943</v>
      </c>
      <c r="G516" s="189">
        <v>522.11</v>
      </c>
      <c r="H516" s="119" t="s">
        <v>33</v>
      </c>
      <c r="I516" s="143" t="s">
        <v>100</v>
      </c>
      <c r="J516" s="383" t="s">
        <v>856</v>
      </c>
    </row>
    <row r="517" spans="1:10" ht="15.75" hidden="1" x14ac:dyDescent="0.25">
      <c r="A517" s="299">
        <v>43176</v>
      </c>
      <c r="B517" s="118" t="s">
        <v>857</v>
      </c>
      <c r="C517" s="120" t="s">
        <v>761</v>
      </c>
      <c r="D517" s="125" t="s">
        <v>25</v>
      </c>
      <c r="E517" s="138">
        <v>70000</v>
      </c>
      <c r="F517" s="189">
        <f t="shared" si="19"/>
        <v>134.07136427189673</v>
      </c>
      <c r="G517" s="189">
        <v>522.11</v>
      </c>
      <c r="H517" s="119" t="s">
        <v>23</v>
      </c>
      <c r="I517" s="143" t="s">
        <v>100</v>
      </c>
      <c r="J517" s="383" t="s">
        <v>858</v>
      </c>
    </row>
    <row r="518" spans="1:10" ht="15.75" hidden="1" x14ac:dyDescent="0.25">
      <c r="A518" s="299">
        <v>43178</v>
      </c>
      <c r="B518" s="118" t="s">
        <v>859</v>
      </c>
      <c r="C518" s="120" t="s">
        <v>108</v>
      </c>
      <c r="D518" s="123" t="s">
        <v>3</v>
      </c>
      <c r="E518" s="141">
        <v>11300</v>
      </c>
      <c r="F518" s="189">
        <f t="shared" si="19"/>
        <v>21.642948803891901</v>
      </c>
      <c r="G518" s="189">
        <v>522.11</v>
      </c>
      <c r="H518" s="119" t="s">
        <v>23</v>
      </c>
      <c r="I518" s="143" t="s">
        <v>100</v>
      </c>
      <c r="J518" s="383" t="s">
        <v>860</v>
      </c>
    </row>
    <row r="519" spans="1:10" ht="15.75" hidden="1" x14ac:dyDescent="0.25">
      <c r="A519" s="299">
        <v>43178</v>
      </c>
      <c r="B519" s="118" t="s">
        <v>861</v>
      </c>
      <c r="C519" s="120" t="s">
        <v>108</v>
      </c>
      <c r="D519" s="123" t="s">
        <v>3</v>
      </c>
      <c r="E519" s="141">
        <v>28900</v>
      </c>
      <c r="F519" s="189">
        <f t="shared" si="19"/>
        <v>55.352320392254505</v>
      </c>
      <c r="G519" s="189">
        <v>522.11</v>
      </c>
      <c r="H519" s="119" t="s">
        <v>41</v>
      </c>
      <c r="I519" s="143" t="s">
        <v>100</v>
      </c>
      <c r="J519" s="383" t="s">
        <v>862</v>
      </c>
    </row>
    <row r="520" spans="1:10" ht="15.75" x14ac:dyDescent="0.25">
      <c r="A520" s="298">
        <v>43178</v>
      </c>
      <c r="B520" s="118" t="s">
        <v>863</v>
      </c>
      <c r="C520" s="120" t="s">
        <v>764</v>
      </c>
      <c r="D520" s="123" t="s">
        <v>153</v>
      </c>
      <c r="E520" s="138">
        <v>10000</v>
      </c>
      <c r="F520" s="187">
        <f t="shared" si="19"/>
        <v>18.944417080286438</v>
      </c>
      <c r="G520" s="188">
        <v>527.86</v>
      </c>
      <c r="H520" s="119" t="s">
        <v>40</v>
      </c>
      <c r="I520" s="143" t="s">
        <v>90</v>
      </c>
      <c r="J520" s="593" t="s">
        <v>864</v>
      </c>
    </row>
    <row r="521" spans="1:10" ht="15.75" x14ac:dyDescent="0.25">
      <c r="A521" s="299">
        <v>43178</v>
      </c>
      <c r="B521" s="118" t="s">
        <v>865</v>
      </c>
      <c r="C521" s="120" t="s">
        <v>764</v>
      </c>
      <c r="D521" s="126" t="s">
        <v>153</v>
      </c>
      <c r="E521" s="138">
        <v>12000</v>
      </c>
      <c r="F521" s="187">
        <f t="shared" si="19"/>
        <v>22.733300496343727</v>
      </c>
      <c r="G521" s="188">
        <v>527.86</v>
      </c>
      <c r="H521" s="118" t="s">
        <v>40</v>
      </c>
      <c r="I521" s="143" t="s">
        <v>90</v>
      </c>
      <c r="J521" s="594"/>
    </row>
    <row r="522" spans="1:10" ht="15.75" x14ac:dyDescent="0.25">
      <c r="A522" s="299">
        <v>43178</v>
      </c>
      <c r="B522" s="118" t="s">
        <v>866</v>
      </c>
      <c r="C522" s="120" t="s">
        <v>764</v>
      </c>
      <c r="D522" s="63" t="s">
        <v>153</v>
      </c>
      <c r="E522" s="141">
        <v>10000</v>
      </c>
      <c r="F522" s="187">
        <f t="shared" si="19"/>
        <v>18.944417080286438</v>
      </c>
      <c r="G522" s="188">
        <v>527.86</v>
      </c>
      <c r="H522" s="119" t="s">
        <v>41</v>
      </c>
      <c r="I522" s="143" t="s">
        <v>90</v>
      </c>
      <c r="J522" s="383" t="s">
        <v>867</v>
      </c>
    </row>
    <row r="523" spans="1:10" ht="15.75" hidden="1" x14ac:dyDescent="0.25">
      <c r="A523" s="299">
        <v>43178</v>
      </c>
      <c r="B523" s="118" t="s">
        <v>868</v>
      </c>
      <c r="C523" s="120" t="s">
        <v>108</v>
      </c>
      <c r="D523" s="126" t="s">
        <v>3</v>
      </c>
      <c r="E523" s="141">
        <v>10000</v>
      </c>
      <c r="F523" s="189">
        <f t="shared" si="19"/>
        <v>19.153052038842389</v>
      </c>
      <c r="G523" s="189">
        <v>522.11</v>
      </c>
      <c r="H523" s="119" t="s">
        <v>41</v>
      </c>
      <c r="I523" s="143" t="s">
        <v>100</v>
      </c>
      <c r="J523" s="383" t="s">
        <v>869</v>
      </c>
    </row>
    <row r="524" spans="1:10" ht="15.75" x14ac:dyDescent="0.25">
      <c r="A524" s="299">
        <v>43178</v>
      </c>
      <c r="B524" s="118" t="s">
        <v>865</v>
      </c>
      <c r="C524" s="120" t="s">
        <v>764</v>
      </c>
      <c r="D524" s="126" t="s">
        <v>153</v>
      </c>
      <c r="E524" s="141">
        <v>12000</v>
      </c>
      <c r="F524" s="187">
        <f t="shared" si="19"/>
        <v>22.733300496343727</v>
      </c>
      <c r="G524" s="188">
        <v>527.86</v>
      </c>
      <c r="H524" s="119" t="s">
        <v>39</v>
      </c>
      <c r="I524" s="143" t="s">
        <v>90</v>
      </c>
      <c r="J524" s="383" t="s">
        <v>870</v>
      </c>
    </row>
    <row r="525" spans="1:10" ht="15.75" x14ac:dyDescent="0.25">
      <c r="A525" s="299">
        <v>43178</v>
      </c>
      <c r="B525" s="118" t="s">
        <v>871</v>
      </c>
      <c r="C525" s="120" t="s">
        <v>764</v>
      </c>
      <c r="D525" s="126" t="s">
        <v>153</v>
      </c>
      <c r="E525" s="141">
        <v>10000</v>
      </c>
      <c r="F525" s="187">
        <f t="shared" si="19"/>
        <v>18.944417080286438</v>
      </c>
      <c r="G525" s="188">
        <v>527.86</v>
      </c>
      <c r="H525" s="119" t="s">
        <v>39</v>
      </c>
      <c r="I525" s="143" t="s">
        <v>90</v>
      </c>
      <c r="J525" s="593" t="s">
        <v>872</v>
      </c>
    </row>
    <row r="526" spans="1:10" ht="15.75" x14ac:dyDescent="0.25">
      <c r="A526" s="299">
        <v>43178</v>
      </c>
      <c r="B526" s="118" t="s">
        <v>873</v>
      </c>
      <c r="C526" s="120" t="s">
        <v>792</v>
      </c>
      <c r="D526" s="126" t="s">
        <v>153</v>
      </c>
      <c r="E526" s="141">
        <v>5000</v>
      </c>
      <c r="F526" s="187">
        <f t="shared" si="19"/>
        <v>9.4722085401432192</v>
      </c>
      <c r="G526" s="188">
        <v>527.86</v>
      </c>
      <c r="H526" s="119" t="s">
        <v>39</v>
      </c>
      <c r="I526" s="143" t="s">
        <v>90</v>
      </c>
      <c r="J526" s="594"/>
    </row>
    <row r="527" spans="1:10" ht="15.75" hidden="1" x14ac:dyDescent="0.25">
      <c r="A527" s="299">
        <v>43178</v>
      </c>
      <c r="B527" s="118" t="s">
        <v>855</v>
      </c>
      <c r="C527" s="120" t="s">
        <v>108</v>
      </c>
      <c r="D527" s="126" t="s">
        <v>3</v>
      </c>
      <c r="E527" s="141">
        <v>1000</v>
      </c>
      <c r="F527" s="189">
        <f t="shared" si="19"/>
        <v>1.9153052038842389</v>
      </c>
      <c r="G527" s="189">
        <v>522.11</v>
      </c>
      <c r="H527" s="119" t="s">
        <v>152</v>
      </c>
      <c r="I527" s="143" t="s">
        <v>100</v>
      </c>
      <c r="J527" s="383" t="s">
        <v>874</v>
      </c>
    </row>
    <row r="528" spans="1:10" ht="15.75" x14ac:dyDescent="0.25">
      <c r="A528" s="299">
        <v>43178</v>
      </c>
      <c r="B528" s="118" t="s">
        <v>875</v>
      </c>
      <c r="C528" s="120" t="s">
        <v>764</v>
      </c>
      <c r="D528" s="126" t="s">
        <v>153</v>
      </c>
      <c r="E528" s="138">
        <v>10000</v>
      </c>
      <c r="F528" s="187">
        <f t="shared" si="19"/>
        <v>18.944417080286438</v>
      </c>
      <c r="G528" s="188">
        <v>527.86</v>
      </c>
      <c r="H528" s="119" t="s">
        <v>152</v>
      </c>
      <c r="I528" s="143" t="s">
        <v>90</v>
      </c>
      <c r="J528" s="383" t="s">
        <v>876</v>
      </c>
    </row>
    <row r="529" spans="1:10" ht="15.75" x14ac:dyDescent="0.25">
      <c r="A529" s="299">
        <v>43178</v>
      </c>
      <c r="B529" s="118" t="s">
        <v>865</v>
      </c>
      <c r="C529" s="120" t="s">
        <v>764</v>
      </c>
      <c r="D529" s="125" t="s">
        <v>153</v>
      </c>
      <c r="E529" s="138">
        <v>17000</v>
      </c>
      <c r="F529" s="187">
        <f t="shared" si="19"/>
        <v>32.205509036486944</v>
      </c>
      <c r="G529" s="188">
        <v>527.86</v>
      </c>
      <c r="H529" s="119" t="s">
        <v>152</v>
      </c>
      <c r="I529" s="143" t="s">
        <v>90</v>
      </c>
      <c r="J529" s="383" t="s">
        <v>877</v>
      </c>
    </row>
    <row r="530" spans="1:10" ht="15.75" x14ac:dyDescent="0.25">
      <c r="A530" s="299">
        <v>43178</v>
      </c>
      <c r="B530" s="118" t="s">
        <v>878</v>
      </c>
      <c r="C530" s="120" t="s">
        <v>764</v>
      </c>
      <c r="D530" s="125" t="s">
        <v>153</v>
      </c>
      <c r="E530" s="138">
        <v>10000</v>
      </c>
      <c r="F530" s="187">
        <f t="shared" si="19"/>
        <v>18.944417080286438</v>
      </c>
      <c r="G530" s="188">
        <v>527.86</v>
      </c>
      <c r="H530" s="119" t="s">
        <v>33</v>
      </c>
      <c r="I530" s="143" t="s">
        <v>90</v>
      </c>
      <c r="J530" s="383" t="s">
        <v>879</v>
      </c>
    </row>
    <row r="531" spans="1:10" ht="15.75" x14ac:dyDescent="0.25">
      <c r="A531" s="299">
        <v>43178</v>
      </c>
      <c r="B531" s="118" t="s">
        <v>865</v>
      </c>
      <c r="C531" s="120" t="s">
        <v>764</v>
      </c>
      <c r="D531" s="123" t="s">
        <v>153</v>
      </c>
      <c r="E531" s="138">
        <v>17000</v>
      </c>
      <c r="F531" s="187">
        <f t="shared" si="19"/>
        <v>32.205509036486944</v>
      </c>
      <c r="G531" s="188">
        <v>527.86</v>
      </c>
      <c r="H531" s="119" t="s">
        <v>33</v>
      </c>
      <c r="I531" s="143" t="s">
        <v>90</v>
      </c>
      <c r="J531" s="383" t="s">
        <v>880</v>
      </c>
    </row>
    <row r="532" spans="1:10" ht="15.75" x14ac:dyDescent="0.25">
      <c r="A532" s="299">
        <v>43178</v>
      </c>
      <c r="B532" s="118" t="s">
        <v>847</v>
      </c>
      <c r="C532" s="120" t="s">
        <v>792</v>
      </c>
      <c r="D532" s="123" t="s">
        <v>153</v>
      </c>
      <c r="E532" s="138">
        <v>3000</v>
      </c>
      <c r="F532" s="187">
        <f t="shared" si="19"/>
        <v>5.6833251240859317</v>
      </c>
      <c r="G532" s="188">
        <v>527.86</v>
      </c>
      <c r="H532" s="119" t="s">
        <v>33</v>
      </c>
      <c r="I532" s="143" t="s">
        <v>90</v>
      </c>
      <c r="J532" s="383" t="s">
        <v>881</v>
      </c>
    </row>
    <row r="533" spans="1:10" ht="15.75" hidden="1" x14ac:dyDescent="0.25">
      <c r="A533" s="299">
        <v>43178</v>
      </c>
      <c r="B533" s="118" t="s">
        <v>882</v>
      </c>
      <c r="C533" s="120" t="s">
        <v>108</v>
      </c>
      <c r="D533" s="123" t="s">
        <v>3</v>
      </c>
      <c r="E533" s="138">
        <v>1500</v>
      </c>
      <c r="F533" s="189">
        <f t="shared" si="19"/>
        <v>2.8729578058263585</v>
      </c>
      <c r="G533" s="189">
        <v>522.11</v>
      </c>
      <c r="H533" s="119" t="s">
        <v>40</v>
      </c>
      <c r="I533" s="143" t="s">
        <v>100</v>
      </c>
      <c r="J533" s="383" t="s">
        <v>883</v>
      </c>
    </row>
    <row r="534" spans="1:10" ht="15.75" hidden="1" x14ac:dyDescent="0.25">
      <c r="A534" s="299">
        <v>43178</v>
      </c>
      <c r="B534" s="118" t="s">
        <v>884</v>
      </c>
      <c r="C534" s="120" t="s">
        <v>809</v>
      </c>
      <c r="D534" s="125" t="s">
        <v>3</v>
      </c>
      <c r="E534" s="138">
        <v>113000</v>
      </c>
      <c r="F534" s="189">
        <f t="shared" si="19"/>
        <v>216.429488038919</v>
      </c>
      <c r="G534" s="189">
        <v>522.11</v>
      </c>
      <c r="H534" s="119" t="s">
        <v>518</v>
      </c>
      <c r="I534" s="143" t="s">
        <v>100</v>
      </c>
      <c r="J534" s="383" t="s">
        <v>885</v>
      </c>
    </row>
    <row r="535" spans="1:10" ht="15.75" x14ac:dyDescent="0.25">
      <c r="A535" s="299">
        <v>43179</v>
      </c>
      <c r="B535" s="118" t="s">
        <v>886</v>
      </c>
      <c r="C535" s="120" t="s">
        <v>761</v>
      </c>
      <c r="D535" s="123" t="s">
        <v>153</v>
      </c>
      <c r="E535" s="138">
        <v>22000</v>
      </c>
      <c r="F535" s="187">
        <f t="shared" si="19"/>
        <v>41.677717576630165</v>
      </c>
      <c r="G535" s="188">
        <v>527.86</v>
      </c>
      <c r="H535" s="119" t="s">
        <v>40</v>
      </c>
      <c r="I535" s="143" t="s">
        <v>90</v>
      </c>
      <c r="J535" s="383" t="s">
        <v>887</v>
      </c>
    </row>
    <row r="536" spans="1:10" ht="15.75" x14ac:dyDescent="0.25">
      <c r="A536" s="299">
        <v>43179</v>
      </c>
      <c r="B536" s="118" t="s">
        <v>888</v>
      </c>
      <c r="C536" s="120" t="s">
        <v>761</v>
      </c>
      <c r="D536" s="123" t="s">
        <v>153</v>
      </c>
      <c r="E536" s="138">
        <v>14000</v>
      </c>
      <c r="F536" s="187">
        <f t="shared" si="19"/>
        <v>26.522183912401015</v>
      </c>
      <c r="G536" s="188">
        <v>527.86</v>
      </c>
      <c r="H536" s="119" t="s">
        <v>40</v>
      </c>
      <c r="I536" s="143" t="s">
        <v>90</v>
      </c>
      <c r="J536" s="383" t="s">
        <v>889</v>
      </c>
    </row>
    <row r="537" spans="1:10" ht="15.75" hidden="1" x14ac:dyDescent="0.25">
      <c r="A537" s="299">
        <v>43180</v>
      </c>
      <c r="B537" s="118" t="s">
        <v>890</v>
      </c>
      <c r="C537" s="120" t="s">
        <v>108</v>
      </c>
      <c r="D537" s="123" t="s">
        <v>3</v>
      </c>
      <c r="E537" s="141">
        <v>3000</v>
      </c>
      <c r="F537" s="189">
        <f t="shared" si="19"/>
        <v>5.745915611652717</v>
      </c>
      <c r="G537" s="189">
        <v>522.11</v>
      </c>
      <c r="H537" s="119" t="s">
        <v>31</v>
      </c>
      <c r="I537" s="143" t="s">
        <v>100</v>
      </c>
      <c r="J537" s="383" t="s">
        <v>891</v>
      </c>
    </row>
    <row r="538" spans="1:10" ht="15.75" hidden="1" x14ac:dyDescent="0.25">
      <c r="A538" s="299">
        <v>43180</v>
      </c>
      <c r="B538" s="118" t="s">
        <v>892</v>
      </c>
      <c r="C538" s="112" t="s">
        <v>764</v>
      </c>
      <c r="D538" s="123" t="s">
        <v>3</v>
      </c>
      <c r="E538" s="141">
        <v>60000</v>
      </c>
      <c r="F538" s="189">
        <f t="shared" ref="F538:F553" si="20">E538/G538</f>
        <v>114.91831223305434</v>
      </c>
      <c r="G538" s="189">
        <v>522.11</v>
      </c>
      <c r="H538" s="119" t="s">
        <v>893</v>
      </c>
      <c r="I538" s="143" t="s">
        <v>100</v>
      </c>
      <c r="J538" s="383" t="s">
        <v>894</v>
      </c>
    </row>
    <row r="539" spans="1:10" ht="15.75" hidden="1" x14ac:dyDescent="0.25">
      <c r="A539" s="299">
        <v>43182</v>
      </c>
      <c r="B539" s="147" t="s">
        <v>895</v>
      </c>
      <c r="C539" s="112" t="s">
        <v>764</v>
      </c>
      <c r="D539" s="123" t="s">
        <v>25</v>
      </c>
      <c r="E539" s="146">
        <f>200*655.957</f>
        <v>131191.4</v>
      </c>
      <c r="F539" s="189">
        <f t="shared" si="20"/>
        <v>251.27157112485872</v>
      </c>
      <c r="G539" s="189">
        <v>522.11</v>
      </c>
      <c r="H539" s="119" t="s">
        <v>70</v>
      </c>
      <c r="I539" s="143" t="s">
        <v>100</v>
      </c>
      <c r="J539" s="303" t="s">
        <v>896</v>
      </c>
    </row>
    <row r="540" spans="1:10" ht="15.75" hidden="1" x14ac:dyDescent="0.25">
      <c r="A540" s="299">
        <v>43183</v>
      </c>
      <c r="B540" s="147" t="s">
        <v>897</v>
      </c>
      <c r="C540" s="112" t="s">
        <v>764</v>
      </c>
      <c r="D540" s="123" t="s">
        <v>25</v>
      </c>
      <c r="E540" s="146">
        <f>527.54*655.957</f>
        <v>346043.55578</v>
      </c>
      <c r="F540" s="189">
        <f t="shared" si="20"/>
        <v>662.7790231560399</v>
      </c>
      <c r="G540" s="189">
        <v>522.11</v>
      </c>
      <c r="H540" s="119" t="s">
        <v>70</v>
      </c>
      <c r="I540" s="143" t="s">
        <v>100</v>
      </c>
      <c r="J540" s="303" t="s">
        <v>898</v>
      </c>
    </row>
    <row r="541" spans="1:10" ht="15.75" hidden="1" x14ac:dyDescent="0.25">
      <c r="A541" s="299">
        <v>43185</v>
      </c>
      <c r="B541" s="118" t="s">
        <v>899</v>
      </c>
      <c r="C541" s="112" t="s">
        <v>110</v>
      </c>
      <c r="D541" s="125" t="s">
        <v>25</v>
      </c>
      <c r="E541" s="141">
        <v>700000</v>
      </c>
      <c r="F541" s="189">
        <f t="shared" si="20"/>
        <v>1340.7136427189673</v>
      </c>
      <c r="G541" s="189">
        <v>522.11</v>
      </c>
      <c r="H541" s="119" t="s">
        <v>23</v>
      </c>
      <c r="I541" s="143" t="s">
        <v>100</v>
      </c>
      <c r="J541" s="593" t="s">
        <v>900</v>
      </c>
    </row>
    <row r="542" spans="1:10" ht="15.75" hidden="1" x14ac:dyDescent="0.25">
      <c r="A542" s="299">
        <v>43185</v>
      </c>
      <c r="B542" s="118" t="s">
        <v>901</v>
      </c>
      <c r="C542" s="112" t="s">
        <v>110</v>
      </c>
      <c r="D542" s="125" t="s">
        <v>25</v>
      </c>
      <c r="E542" s="141">
        <v>500000</v>
      </c>
      <c r="F542" s="189">
        <f t="shared" si="20"/>
        <v>957.65260194211942</v>
      </c>
      <c r="G542" s="189">
        <v>522.11</v>
      </c>
      <c r="H542" s="119" t="s">
        <v>23</v>
      </c>
      <c r="I542" s="143" t="s">
        <v>100</v>
      </c>
      <c r="J542" s="594"/>
    </row>
    <row r="543" spans="1:10" ht="15.75" x14ac:dyDescent="0.25">
      <c r="A543" s="299">
        <v>43185</v>
      </c>
      <c r="B543" s="118" t="s">
        <v>902</v>
      </c>
      <c r="C543" s="120" t="s">
        <v>792</v>
      </c>
      <c r="D543" s="125" t="s">
        <v>153</v>
      </c>
      <c r="E543" s="141">
        <v>2000</v>
      </c>
      <c r="F543" s="187">
        <f>E543/G543</f>
        <v>3.788883416057288</v>
      </c>
      <c r="G543" s="188">
        <v>527.86</v>
      </c>
      <c r="H543" s="119" t="s">
        <v>33</v>
      </c>
      <c r="I543" s="143" t="s">
        <v>90</v>
      </c>
      <c r="J543" s="386" t="s">
        <v>903</v>
      </c>
    </row>
    <row r="544" spans="1:10" ht="15.75" hidden="1" x14ac:dyDescent="0.25">
      <c r="A544" s="299">
        <v>43185</v>
      </c>
      <c r="B544" s="118" t="s">
        <v>904</v>
      </c>
      <c r="C544" s="120" t="s">
        <v>108</v>
      </c>
      <c r="D544" s="125" t="s">
        <v>3</v>
      </c>
      <c r="E544" s="141">
        <v>2400</v>
      </c>
      <c r="F544" s="189">
        <f t="shared" si="20"/>
        <v>4.5967324893221733</v>
      </c>
      <c r="G544" s="189">
        <v>522.11</v>
      </c>
      <c r="H544" s="287" t="s">
        <v>766</v>
      </c>
      <c r="I544" s="143" t="s">
        <v>100</v>
      </c>
      <c r="J544" s="386" t="s">
        <v>905</v>
      </c>
    </row>
    <row r="545" spans="1:10" ht="15.75" hidden="1" x14ac:dyDescent="0.25">
      <c r="A545" s="291">
        <v>43185</v>
      </c>
      <c r="B545" s="147" t="s">
        <v>154</v>
      </c>
      <c r="C545" s="120" t="s">
        <v>109</v>
      </c>
      <c r="D545" s="125" t="s">
        <v>3</v>
      </c>
      <c r="E545" s="146">
        <v>2564</v>
      </c>
      <c r="F545" s="189">
        <f t="shared" si="20"/>
        <v>4.9108425427591884</v>
      </c>
      <c r="G545" s="189">
        <v>522.11</v>
      </c>
      <c r="H545" s="119" t="s">
        <v>70</v>
      </c>
      <c r="I545" s="143" t="s">
        <v>100</v>
      </c>
      <c r="J545" s="303" t="s">
        <v>906</v>
      </c>
    </row>
    <row r="546" spans="1:10" ht="15.75" hidden="1" x14ac:dyDescent="0.25">
      <c r="A546" s="291">
        <v>43185</v>
      </c>
      <c r="B546" s="147" t="s">
        <v>907</v>
      </c>
      <c r="C546" s="120" t="s">
        <v>110</v>
      </c>
      <c r="D546" s="125" t="s">
        <v>25</v>
      </c>
      <c r="E546" s="146">
        <v>1200000</v>
      </c>
      <c r="F546" s="189">
        <f t="shared" si="20"/>
        <v>2298.3662446610865</v>
      </c>
      <c r="G546" s="189">
        <v>522.11</v>
      </c>
      <c r="H546" s="119" t="s">
        <v>70</v>
      </c>
      <c r="I546" s="143" t="s">
        <v>100</v>
      </c>
      <c r="J546" s="303" t="s">
        <v>908</v>
      </c>
    </row>
    <row r="547" spans="1:10" ht="15.75" x14ac:dyDescent="0.25">
      <c r="A547" s="291">
        <v>43185</v>
      </c>
      <c r="B547" s="147" t="s">
        <v>909</v>
      </c>
      <c r="C547" s="120" t="s">
        <v>110</v>
      </c>
      <c r="D547" s="125" t="s">
        <v>153</v>
      </c>
      <c r="E547" s="146">
        <v>90000</v>
      </c>
      <c r="F547" s="187">
        <f>E547/G547</f>
        <v>170.49975372257796</v>
      </c>
      <c r="G547" s="188">
        <v>527.86</v>
      </c>
      <c r="H547" s="119" t="s">
        <v>70</v>
      </c>
      <c r="I547" s="143" t="s">
        <v>90</v>
      </c>
      <c r="J547" s="303" t="s">
        <v>910</v>
      </c>
    </row>
    <row r="548" spans="1:10" ht="15.75" x14ac:dyDescent="0.25">
      <c r="A548" s="291">
        <v>43185</v>
      </c>
      <c r="B548" s="147" t="s">
        <v>911</v>
      </c>
      <c r="C548" s="120" t="s">
        <v>110</v>
      </c>
      <c r="D548" s="125" t="s">
        <v>102</v>
      </c>
      <c r="E548" s="146">
        <v>240000</v>
      </c>
      <c r="F548" s="189">
        <f t="shared" si="20"/>
        <v>454.66600992687455</v>
      </c>
      <c r="G548" s="189">
        <v>527.86</v>
      </c>
      <c r="H548" s="119" t="s">
        <v>70</v>
      </c>
      <c r="I548" s="143" t="s">
        <v>90</v>
      </c>
      <c r="J548" s="303" t="s">
        <v>912</v>
      </c>
    </row>
    <row r="549" spans="1:10" ht="15.75" x14ac:dyDescent="0.25">
      <c r="A549" s="291">
        <v>43185</v>
      </c>
      <c r="B549" s="147" t="s">
        <v>913</v>
      </c>
      <c r="C549" s="120" t="s">
        <v>110</v>
      </c>
      <c r="D549" s="125" t="s">
        <v>153</v>
      </c>
      <c r="E549" s="146">
        <v>45000</v>
      </c>
      <c r="F549" s="187">
        <f t="shared" si="20"/>
        <v>85.249876861288982</v>
      </c>
      <c r="G549" s="188">
        <v>527.86</v>
      </c>
      <c r="H549" s="119" t="s">
        <v>70</v>
      </c>
      <c r="I549" s="143" t="s">
        <v>90</v>
      </c>
      <c r="J549" s="303" t="s">
        <v>914</v>
      </c>
    </row>
    <row r="550" spans="1:10" ht="15.75" x14ac:dyDescent="0.25">
      <c r="A550" s="291">
        <v>43185</v>
      </c>
      <c r="B550" s="147" t="s">
        <v>915</v>
      </c>
      <c r="C550" s="120" t="s">
        <v>110</v>
      </c>
      <c r="D550" s="125" t="s">
        <v>153</v>
      </c>
      <c r="E550" s="146">
        <v>57000</v>
      </c>
      <c r="F550" s="187">
        <f t="shared" si="20"/>
        <v>107.9831773576327</v>
      </c>
      <c r="G550" s="188">
        <v>527.86</v>
      </c>
      <c r="H550" s="119" t="s">
        <v>70</v>
      </c>
      <c r="I550" s="143" t="s">
        <v>90</v>
      </c>
      <c r="J550" s="303" t="s">
        <v>916</v>
      </c>
    </row>
    <row r="551" spans="1:10" ht="15.75" x14ac:dyDescent="0.25">
      <c r="A551" s="291">
        <v>43185</v>
      </c>
      <c r="B551" s="147" t="s">
        <v>917</v>
      </c>
      <c r="C551" s="120" t="s">
        <v>110</v>
      </c>
      <c r="D551" s="125" t="s">
        <v>153</v>
      </c>
      <c r="E551" s="146">
        <v>150000</v>
      </c>
      <c r="F551" s="187">
        <f t="shared" si="20"/>
        <v>284.16625620429659</v>
      </c>
      <c r="G551" s="188">
        <v>527.86</v>
      </c>
      <c r="H551" s="119" t="s">
        <v>70</v>
      </c>
      <c r="I551" s="143" t="s">
        <v>90</v>
      </c>
      <c r="J551" s="303" t="s">
        <v>918</v>
      </c>
    </row>
    <row r="552" spans="1:10" ht="15.75" x14ac:dyDescent="0.25">
      <c r="A552" s="291">
        <v>43185</v>
      </c>
      <c r="B552" s="147" t="s">
        <v>919</v>
      </c>
      <c r="C552" s="120" t="s">
        <v>110</v>
      </c>
      <c r="D552" s="125" t="s">
        <v>102</v>
      </c>
      <c r="E552" s="146">
        <v>160000</v>
      </c>
      <c r="F552" s="189">
        <f t="shared" si="20"/>
        <v>303.11067328458302</v>
      </c>
      <c r="G552" s="189">
        <v>527.86</v>
      </c>
      <c r="H552" s="119" t="s">
        <v>70</v>
      </c>
      <c r="I552" s="143" t="s">
        <v>90</v>
      </c>
      <c r="J552" s="303" t="s">
        <v>920</v>
      </c>
    </row>
    <row r="553" spans="1:10" ht="15.75" hidden="1" x14ac:dyDescent="0.25">
      <c r="A553" s="291">
        <v>43185</v>
      </c>
      <c r="B553" s="147" t="s">
        <v>921</v>
      </c>
      <c r="C553" s="120" t="s">
        <v>110</v>
      </c>
      <c r="D553" s="125" t="s">
        <v>3</v>
      </c>
      <c r="E553" s="146">
        <v>160000</v>
      </c>
      <c r="F553" s="189">
        <f t="shared" si="20"/>
        <v>306.44883262147823</v>
      </c>
      <c r="G553" s="189">
        <v>522.11</v>
      </c>
      <c r="H553" s="119" t="s">
        <v>70</v>
      </c>
      <c r="I553" s="143" t="s">
        <v>100</v>
      </c>
      <c r="J553" s="303" t="s">
        <v>922</v>
      </c>
    </row>
    <row r="554" spans="1:10" ht="15.75" x14ac:dyDescent="0.25">
      <c r="A554" s="291">
        <v>43185</v>
      </c>
      <c r="B554" s="147" t="s">
        <v>923</v>
      </c>
      <c r="C554" s="120" t="s">
        <v>110</v>
      </c>
      <c r="D554" s="125" t="s">
        <v>153</v>
      </c>
      <c r="E554" s="146">
        <v>130000</v>
      </c>
      <c r="F554" s="187">
        <f>E554/G554</f>
        <v>246.2774220437237</v>
      </c>
      <c r="G554" s="188">
        <v>527.86</v>
      </c>
      <c r="H554" s="119" t="s">
        <v>70</v>
      </c>
      <c r="I554" s="143" t="s">
        <v>90</v>
      </c>
      <c r="J554" s="303" t="s">
        <v>924</v>
      </c>
    </row>
    <row r="555" spans="1:10" ht="15.75" x14ac:dyDescent="0.25">
      <c r="A555" s="291">
        <v>43185</v>
      </c>
      <c r="B555" s="147" t="s">
        <v>911</v>
      </c>
      <c r="C555" s="120" t="s">
        <v>110</v>
      </c>
      <c r="D555" s="125" t="s">
        <v>102</v>
      </c>
      <c r="E555" s="146">
        <v>220000</v>
      </c>
      <c r="F555" s="189">
        <f>E555/G555</f>
        <v>416.77717576630164</v>
      </c>
      <c r="G555" s="189">
        <v>527.86</v>
      </c>
      <c r="H555" s="119" t="s">
        <v>70</v>
      </c>
      <c r="I555" s="143" t="s">
        <v>90</v>
      </c>
      <c r="J555" s="303" t="s">
        <v>925</v>
      </c>
    </row>
    <row r="556" spans="1:10" ht="15.75" x14ac:dyDescent="0.25">
      <c r="A556" s="299">
        <v>43186</v>
      </c>
      <c r="B556" s="118" t="s">
        <v>926</v>
      </c>
      <c r="C556" s="120" t="s">
        <v>764</v>
      </c>
      <c r="D556" s="125" t="s">
        <v>153</v>
      </c>
      <c r="E556" s="141">
        <v>10000</v>
      </c>
      <c r="F556" s="187">
        <f t="shared" ref="F556:F578" si="21">E556/G556</f>
        <v>18.944417080286438</v>
      </c>
      <c r="G556" s="188">
        <v>527.86</v>
      </c>
      <c r="H556" s="119" t="s">
        <v>39</v>
      </c>
      <c r="I556" s="143" t="s">
        <v>90</v>
      </c>
      <c r="J556" s="588" t="s">
        <v>927</v>
      </c>
    </row>
    <row r="557" spans="1:10" ht="15.75" x14ac:dyDescent="0.25">
      <c r="A557" s="299">
        <v>43186</v>
      </c>
      <c r="B557" s="118" t="s">
        <v>928</v>
      </c>
      <c r="C557" s="120" t="s">
        <v>764</v>
      </c>
      <c r="D557" s="125" t="s">
        <v>153</v>
      </c>
      <c r="E557" s="141">
        <v>10000</v>
      </c>
      <c r="F557" s="187">
        <f t="shared" si="21"/>
        <v>18.944417080286438</v>
      </c>
      <c r="G557" s="188">
        <v>527.86</v>
      </c>
      <c r="H557" s="119" t="s">
        <v>39</v>
      </c>
      <c r="I557" s="143" t="s">
        <v>90</v>
      </c>
      <c r="J557" s="589"/>
    </row>
    <row r="558" spans="1:10" ht="15.75" x14ac:dyDescent="0.25">
      <c r="A558" s="299">
        <v>43186</v>
      </c>
      <c r="B558" s="118" t="s">
        <v>929</v>
      </c>
      <c r="C558" s="120" t="s">
        <v>792</v>
      </c>
      <c r="D558" s="125" t="s">
        <v>153</v>
      </c>
      <c r="E558" s="141">
        <v>5000</v>
      </c>
      <c r="F558" s="187">
        <f t="shared" si="21"/>
        <v>9.4722085401432192</v>
      </c>
      <c r="G558" s="188">
        <v>527.86</v>
      </c>
      <c r="H558" s="119" t="s">
        <v>39</v>
      </c>
      <c r="I558" s="143" t="s">
        <v>90</v>
      </c>
      <c r="J558" s="590"/>
    </row>
    <row r="559" spans="1:10" ht="15.75" x14ac:dyDescent="0.25">
      <c r="A559" s="299">
        <v>43186</v>
      </c>
      <c r="B559" s="118" t="s">
        <v>928</v>
      </c>
      <c r="C559" s="120" t="s">
        <v>764</v>
      </c>
      <c r="D559" s="125" t="s">
        <v>153</v>
      </c>
      <c r="E559" s="141">
        <v>30000</v>
      </c>
      <c r="F559" s="187">
        <f t="shared" si="21"/>
        <v>56.833251240859319</v>
      </c>
      <c r="G559" s="188">
        <v>527.86</v>
      </c>
      <c r="H559" s="119" t="s">
        <v>41</v>
      </c>
      <c r="I559" s="143" t="s">
        <v>90</v>
      </c>
      <c r="J559" s="383" t="s">
        <v>930</v>
      </c>
    </row>
    <row r="560" spans="1:10" ht="15.75" x14ac:dyDescent="0.25">
      <c r="A560" s="299">
        <v>43186</v>
      </c>
      <c r="B560" s="118" t="s">
        <v>931</v>
      </c>
      <c r="C560" s="120" t="s">
        <v>764</v>
      </c>
      <c r="D560" s="125" t="s">
        <v>153</v>
      </c>
      <c r="E560" s="141">
        <v>15000</v>
      </c>
      <c r="F560" s="187">
        <f t="shared" si="21"/>
        <v>28.416625620429659</v>
      </c>
      <c r="G560" s="188">
        <v>527.86</v>
      </c>
      <c r="H560" s="119" t="s">
        <v>41</v>
      </c>
      <c r="I560" s="143" t="s">
        <v>90</v>
      </c>
      <c r="J560" s="593" t="s">
        <v>932</v>
      </c>
    </row>
    <row r="561" spans="1:10" ht="15.75" x14ac:dyDescent="0.25">
      <c r="A561" s="299">
        <v>43186</v>
      </c>
      <c r="B561" s="118" t="s">
        <v>933</v>
      </c>
      <c r="C561" s="120" t="s">
        <v>792</v>
      </c>
      <c r="D561" s="125" t="s">
        <v>153</v>
      </c>
      <c r="E561" s="141">
        <v>5000</v>
      </c>
      <c r="F561" s="187">
        <f t="shared" si="21"/>
        <v>9.4722085401432192</v>
      </c>
      <c r="G561" s="188">
        <v>527.86</v>
      </c>
      <c r="H561" s="119" t="s">
        <v>41</v>
      </c>
      <c r="I561" s="143" t="s">
        <v>90</v>
      </c>
      <c r="J561" s="594"/>
    </row>
    <row r="562" spans="1:10" ht="15.75" x14ac:dyDescent="0.25">
      <c r="A562" s="299">
        <v>43187</v>
      </c>
      <c r="B562" s="118" t="s">
        <v>934</v>
      </c>
      <c r="C562" s="120" t="s">
        <v>809</v>
      </c>
      <c r="D562" s="125" t="s">
        <v>153</v>
      </c>
      <c r="E562" s="141">
        <v>2000</v>
      </c>
      <c r="F562" s="187">
        <f t="shared" si="21"/>
        <v>3.788883416057288</v>
      </c>
      <c r="G562" s="188">
        <v>527.86</v>
      </c>
      <c r="H562" s="119" t="s">
        <v>41</v>
      </c>
      <c r="I562" s="143" t="s">
        <v>90</v>
      </c>
      <c r="J562" s="383" t="s">
        <v>935</v>
      </c>
    </row>
    <row r="563" spans="1:10" ht="15.75" x14ac:dyDescent="0.25">
      <c r="A563" s="299">
        <v>43186</v>
      </c>
      <c r="B563" s="118" t="s">
        <v>936</v>
      </c>
      <c r="C563" s="120" t="s">
        <v>761</v>
      </c>
      <c r="D563" s="125" t="s">
        <v>153</v>
      </c>
      <c r="E563" s="141">
        <v>15000</v>
      </c>
      <c r="F563" s="187">
        <f t="shared" si="21"/>
        <v>28.416625620429659</v>
      </c>
      <c r="G563" s="188">
        <v>527.86</v>
      </c>
      <c r="H563" s="119" t="s">
        <v>40</v>
      </c>
      <c r="I563" s="143" t="s">
        <v>90</v>
      </c>
      <c r="J563" s="593" t="s">
        <v>937</v>
      </c>
    </row>
    <row r="564" spans="1:10" ht="15.75" x14ac:dyDescent="0.25">
      <c r="A564" s="299">
        <v>43186</v>
      </c>
      <c r="B564" s="118" t="s">
        <v>938</v>
      </c>
      <c r="C564" s="120" t="s">
        <v>761</v>
      </c>
      <c r="D564" s="125" t="s">
        <v>153</v>
      </c>
      <c r="E564" s="141">
        <v>20000</v>
      </c>
      <c r="F564" s="187">
        <f t="shared" si="21"/>
        <v>37.888834160572877</v>
      </c>
      <c r="G564" s="188">
        <v>527.86</v>
      </c>
      <c r="H564" s="119" t="s">
        <v>40</v>
      </c>
      <c r="I564" s="143" t="s">
        <v>90</v>
      </c>
      <c r="J564" s="598"/>
    </row>
    <row r="565" spans="1:10" ht="15.75" x14ac:dyDescent="0.25">
      <c r="A565" s="299">
        <v>43186</v>
      </c>
      <c r="B565" s="118" t="s">
        <v>939</v>
      </c>
      <c r="C565" s="120" t="s">
        <v>761</v>
      </c>
      <c r="D565" s="125" t="s">
        <v>153</v>
      </c>
      <c r="E565" s="138">
        <v>6000</v>
      </c>
      <c r="F565" s="187">
        <f t="shared" si="21"/>
        <v>11.366650248171863</v>
      </c>
      <c r="G565" s="188">
        <v>527.86</v>
      </c>
      <c r="H565" s="119" t="s">
        <v>40</v>
      </c>
      <c r="I565" s="143" t="s">
        <v>90</v>
      </c>
      <c r="J565" s="594"/>
    </row>
    <row r="566" spans="1:10" ht="15.75" hidden="1" x14ac:dyDescent="0.25">
      <c r="A566" s="298">
        <v>43187</v>
      </c>
      <c r="B566" s="118" t="s">
        <v>940</v>
      </c>
      <c r="C566" s="120" t="s">
        <v>764</v>
      </c>
      <c r="D566" s="123" t="s">
        <v>3</v>
      </c>
      <c r="E566" s="138">
        <v>56000</v>
      </c>
      <c r="F566" s="189">
        <f t="shared" si="21"/>
        <v>107.25709141751737</v>
      </c>
      <c r="G566" s="189">
        <v>522.11</v>
      </c>
      <c r="H566" s="119" t="s">
        <v>893</v>
      </c>
      <c r="I566" s="143" t="s">
        <v>100</v>
      </c>
      <c r="J566" s="383" t="s">
        <v>941</v>
      </c>
    </row>
    <row r="567" spans="1:10" ht="15.75" hidden="1" x14ac:dyDescent="0.25">
      <c r="A567" s="298">
        <v>43187</v>
      </c>
      <c r="B567" s="118" t="s">
        <v>942</v>
      </c>
      <c r="C567" s="120" t="s">
        <v>764</v>
      </c>
      <c r="D567" s="123" t="s">
        <v>25</v>
      </c>
      <c r="E567" s="138">
        <v>15000</v>
      </c>
      <c r="F567" s="189">
        <f t="shared" si="21"/>
        <v>28.729578058263584</v>
      </c>
      <c r="G567" s="189">
        <v>522.11</v>
      </c>
      <c r="H567" s="119" t="s">
        <v>23</v>
      </c>
      <c r="I567" s="143" t="s">
        <v>100</v>
      </c>
      <c r="J567" s="593" t="s">
        <v>943</v>
      </c>
    </row>
    <row r="568" spans="1:10" ht="15.75" hidden="1" x14ac:dyDescent="0.25">
      <c r="A568" s="298">
        <v>43187</v>
      </c>
      <c r="B568" s="118" t="s">
        <v>944</v>
      </c>
      <c r="C568" s="120" t="s">
        <v>761</v>
      </c>
      <c r="D568" s="123" t="s">
        <v>25</v>
      </c>
      <c r="E568" s="138">
        <v>5000</v>
      </c>
      <c r="F568" s="189">
        <f t="shared" si="21"/>
        <v>9.5765260194211947</v>
      </c>
      <c r="G568" s="189">
        <v>522.11</v>
      </c>
      <c r="H568" s="119" t="s">
        <v>23</v>
      </c>
      <c r="I568" s="143" t="s">
        <v>100</v>
      </c>
      <c r="J568" s="594"/>
    </row>
    <row r="569" spans="1:10" ht="15.75" x14ac:dyDescent="0.25">
      <c r="A569" s="298">
        <v>43187</v>
      </c>
      <c r="B569" s="118" t="s">
        <v>945</v>
      </c>
      <c r="C569" s="120" t="s">
        <v>809</v>
      </c>
      <c r="D569" s="123" t="s">
        <v>153</v>
      </c>
      <c r="E569" s="138">
        <v>10000</v>
      </c>
      <c r="F569" s="187">
        <f t="shared" si="21"/>
        <v>18.944417080286438</v>
      </c>
      <c r="G569" s="188">
        <v>527.86</v>
      </c>
      <c r="H569" s="119" t="s">
        <v>507</v>
      </c>
      <c r="I569" s="143" t="s">
        <v>90</v>
      </c>
      <c r="J569" s="383" t="s">
        <v>946</v>
      </c>
    </row>
    <row r="570" spans="1:10" ht="15.75" x14ac:dyDescent="0.25">
      <c r="A570" s="298">
        <v>43187</v>
      </c>
      <c r="B570" s="118" t="s">
        <v>947</v>
      </c>
      <c r="C570" s="120" t="s">
        <v>764</v>
      </c>
      <c r="D570" s="123" t="s">
        <v>153</v>
      </c>
      <c r="E570" s="138">
        <v>5000</v>
      </c>
      <c r="F570" s="187">
        <f t="shared" si="21"/>
        <v>9.4722085401432192</v>
      </c>
      <c r="G570" s="188">
        <v>527.86</v>
      </c>
      <c r="H570" s="119" t="s">
        <v>40</v>
      </c>
      <c r="I570" s="143" t="s">
        <v>90</v>
      </c>
      <c r="J570" s="383" t="s">
        <v>948</v>
      </c>
    </row>
    <row r="571" spans="1:10" ht="15.75" hidden="1" x14ac:dyDescent="0.25">
      <c r="A571" s="298">
        <v>43187</v>
      </c>
      <c r="B571" s="118" t="s">
        <v>949</v>
      </c>
      <c r="C571" s="120" t="s">
        <v>761</v>
      </c>
      <c r="D571" s="123" t="s">
        <v>25</v>
      </c>
      <c r="E571" s="138">
        <v>20000</v>
      </c>
      <c r="F571" s="189">
        <f t="shared" si="21"/>
        <v>38.306104077684779</v>
      </c>
      <c r="G571" s="189">
        <v>522.11</v>
      </c>
      <c r="H571" s="119" t="s">
        <v>23</v>
      </c>
      <c r="I571" s="143" t="s">
        <v>100</v>
      </c>
      <c r="J571" s="383" t="s">
        <v>950</v>
      </c>
    </row>
    <row r="572" spans="1:10" ht="15.75" hidden="1" x14ac:dyDescent="0.25">
      <c r="A572" s="298">
        <v>43187</v>
      </c>
      <c r="B572" s="118" t="s">
        <v>951</v>
      </c>
      <c r="C572" s="120" t="s">
        <v>761</v>
      </c>
      <c r="D572" s="123" t="s">
        <v>25</v>
      </c>
      <c r="E572" s="138">
        <v>200000</v>
      </c>
      <c r="F572" s="189">
        <f t="shared" si="21"/>
        <v>383.06104077684779</v>
      </c>
      <c r="G572" s="189">
        <v>522.11</v>
      </c>
      <c r="H572" s="119" t="s">
        <v>23</v>
      </c>
      <c r="I572" s="143" t="s">
        <v>100</v>
      </c>
      <c r="J572" s="383" t="s">
        <v>952</v>
      </c>
    </row>
    <row r="573" spans="1:10" ht="15.75" hidden="1" x14ac:dyDescent="0.25">
      <c r="A573" s="298">
        <v>43187</v>
      </c>
      <c r="B573" s="118" t="s">
        <v>953</v>
      </c>
      <c r="C573" s="120" t="s">
        <v>792</v>
      </c>
      <c r="D573" s="123" t="s">
        <v>153</v>
      </c>
      <c r="E573" s="138">
        <v>3000</v>
      </c>
      <c r="F573" s="189">
        <f t="shared" si="21"/>
        <v>5.745915611652717</v>
      </c>
      <c r="G573" s="189">
        <v>522.11</v>
      </c>
      <c r="H573" s="119" t="s">
        <v>23</v>
      </c>
      <c r="I573" s="143" t="s">
        <v>100</v>
      </c>
      <c r="J573" s="383" t="s">
        <v>954</v>
      </c>
    </row>
    <row r="574" spans="1:10" ht="15.75" hidden="1" x14ac:dyDescent="0.25">
      <c r="A574" s="298">
        <v>43187</v>
      </c>
      <c r="B574" s="118" t="s">
        <v>955</v>
      </c>
      <c r="C574" s="120" t="s">
        <v>761</v>
      </c>
      <c r="D574" s="123" t="s">
        <v>25</v>
      </c>
      <c r="E574" s="138">
        <v>6000</v>
      </c>
      <c r="F574" s="189">
        <f t="shared" si="21"/>
        <v>11.491831223305434</v>
      </c>
      <c r="G574" s="189">
        <v>522.11</v>
      </c>
      <c r="H574" s="119" t="s">
        <v>23</v>
      </c>
      <c r="I574" s="143" t="s">
        <v>100</v>
      </c>
      <c r="J574" s="383" t="s">
        <v>956</v>
      </c>
    </row>
    <row r="575" spans="1:10" ht="15.75" x14ac:dyDescent="0.25">
      <c r="A575" s="298">
        <v>43187</v>
      </c>
      <c r="B575" s="118" t="s">
        <v>957</v>
      </c>
      <c r="C575" s="120" t="s">
        <v>764</v>
      </c>
      <c r="D575" s="123" t="s">
        <v>153</v>
      </c>
      <c r="E575" s="138">
        <v>5000</v>
      </c>
      <c r="F575" s="187">
        <f t="shared" si="21"/>
        <v>9.4722085401432192</v>
      </c>
      <c r="G575" s="188">
        <v>527.86</v>
      </c>
      <c r="H575" s="119" t="s">
        <v>152</v>
      </c>
      <c r="I575" s="143" t="s">
        <v>90</v>
      </c>
      <c r="J575" s="383" t="s">
        <v>958</v>
      </c>
    </row>
    <row r="576" spans="1:10" ht="15.75" x14ac:dyDescent="0.25">
      <c r="A576" s="298">
        <v>43187</v>
      </c>
      <c r="B576" s="118" t="s">
        <v>957</v>
      </c>
      <c r="C576" s="120" t="s">
        <v>764</v>
      </c>
      <c r="D576" s="123" t="s">
        <v>153</v>
      </c>
      <c r="E576" s="138">
        <v>5000</v>
      </c>
      <c r="F576" s="187">
        <f t="shared" si="21"/>
        <v>9.4722085401432192</v>
      </c>
      <c r="G576" s="188">
        <v>527.86</v>
      </c>
      <c r="H576" s="119" t="s">
        <v>33</v>
      </c>
      <c r="I576" s="143" t="s">
        <v>90</v>
      </c>
      <c r="J576" s="593" t="s">
        <v>959</v>
      </c>
    </row>
    <row r="577" spans="1:10" ht="15.75" x14ac:dyDescent="0.25">
      <c r="A577" s="298">
        <v>43187</v>
      </c>
      <c r="B577" s="118" t="s">
        <v>960</v>
      </c>
      <c r="C577" s="112" t="s">
        <v>792</v>
      </c>
      <c r="D577" s="123" t="s">
        <v>153</v>
      </c>
      <c r="E577" s="138">
        <v>12500</v>
      </c>
      <c r="F577" s="187">
        <f t="shared" si="21"/>
        <v>23.680521350358049</v>
      </c>
      <c r="G577" s="188">
        <v>527.86</v>
      </c>
      <c r="H577" s="119" t="s">
        <v>33</v>
      </c>
      <c r="I577" s="143" t="s">
        <v>90</v>
      </c>
      <c r="J577" s="594"/>
    </row>
    <row r="578" spans="1:10" ht="15.75" x14ac:dyDescent="0.25">
      <c r="A578" s="298">
        <v>43188</v>
      </c>
      <c r="B578" s="118" t="s">
        <v>961</v>
      </c>
      <c r="C578" s="144" t="s">
        <v>751</v>
      </c>
      <c r="D578" s="123" t="s">
        <v>752</v>
      </c>
      <c r="E578" s="138">
        <v>90000</v>
      </c>
      <c r="F578" s="187">
        <f t="shared" si="21"/>
        <v>170.49975372257796</v>
      </c>
      <c r="G578" s="188">
        <v>527.86</v>
      </c>
      <c r="H578" s="119" t="s">
        <v>507</v>
      </c>
      <c r="I578" s="143" t="s">
        <v>90</v>
      </c>
      <c r="J578" s="383" t="s">
        <v>962</v>
      </c>
    </row>
    <row r="579" spans="1:10" ht="15.75" hidden="1" x14ac:dyDescent="0.25">
      <c r="A579" s="298">
        <v>43189</v>
      </c>
      <c r="B579" s="118" t="s">
        <v>963</v>
      </c>
      <c r="C579" s="144" t="s">
        <v>109</v>
      </c>
      <c r="D579" s="123" t="s">
        <v>3</v>
      </c>
      <c r="E579" s="138">
        <v>15795</v>
      </c>
      <c r="F579" s="189">
        <f>E579/G579</f>
        <v>30.252245695351554</v>
      </c>
      <c r="G579" s="189">
        <v>522.11</v>
      </c>
      <c r="H579" s="119" t="s">
        <v>479</v>
      </c>
      <c r="I579" s="143" t="s">
        <v>100</v>
      </c>
      <c r="J579" s="383" t="s">
        <v>964</v>
      </c>
    </row>
    <row r="580" spans="1:10" ht="15.75" hidden="1" x14ac:dyDescent="0.25">
      <c r="A580" s="298">
        <v>43189</v>
      </c>
      <c r="B580" s="147" t="s">
        <v>965</v>
      </c>
      <c r="C580" s="144" t="s">
        <v>109</v>
      </c>
      <c r="D580" s="123" t="s">
        <v>3</v>
      </c>
      <c r="E580" s="138">
        <v>23467</v>
      </c>
      <c r="F580" s="189">
        <f>E580/G580</f>
        <v>44.946467219551437</v>
      </c>
      <c r="G580" s="189">
        <v>522.11</v>
      </c>
      <c r="H580" s="119" t="s">
        <v>70</v>
      </c>
      <c r="I580" s="143" t="s">
        <v>100</v>
      </c>
      <c r="J580" s="303" t="s">
        <v>966</v>
      </c>
    </row>
    <row r="581" spans="1:10" ht="15.75" x14ac:dyDescent="0.25">
      <c r="A581" s="298">
        <v>43189</v>
      </c>
      <c r="B581" s="118" t="s">
        <v>967</v>
      </c>
      <c r="C581" s="118" t="s">
        <v>751</v>
      </c>
      <c r="D581" s="125" t="s">
        <v>752</v>
      </c>
      <c r="E581" s="138">
        <v>190000</v>
      </c>
      <c r="F581" s="187">
        <f>E581/G581</f>
        <v>359.94392452544236</v>
      </c>
      <c r="G581" s="188">
        <v>527.86</v>
      </c>
      <c r="H581" s="119" t="s">
        <v>507</v>
      </c>
      <c r="I581" s="143" t="s">
        <v>90</v>
      </c>
      <c r="J581" s="383" t="s">
        <v>968</v>
      </c>
    </row>
    <row r="582" spans="1:10" ht="15.75" hidden="1" x14ac:dyDescent="0.25">
      <c r="A582" s="298">
        <v>43189</v>
      </c>
      <c r="B582" s="118" t="s">
        <v>969</v>
      </c>
      <c r="C582" s="112" t="s">
        <v>108</v>
      </c>
      <c r="D582" s="123" t="s">
        <v>3</v>
      </c>
      <c r="E582" s="138">
        <v>1210</v>
      </c>
      <c r="F582" s="189">
        <f t="shared" ref="F582:F645" si="22">E582/G582</f>
        <v>2.317519296699929</v>
      </c>
      <c r="G582" s="189">
        <v>522.11</v>
      </c>
      <c r="H582" s="119" t="s">
        <v>507</v>
      </c>
      <c r="I582" s="143" t="s">
        <v>100</v>
      </c>
      <c r="J582" s="383" t="s">
        <v>970</v>
      </c>
    </row>
    <row r="583" spans="1:10" ht="15.75" x14ac:dyDescent="0.25">
      <c r="A583" s="298">
        <v>43189</v>
      </c>
      <c r="B583" s="118" t="s">
        <v>971</v>
      </c>
      <c r="C583" s="118" t="s">
        <v>771</v>
      </c>
      <c r="D583" s="125" t="s">
        <v>102</v>
      </c>
      <c r="E583" s="138">
        <v>3400</v>
      </c>
      <c r="F583" s="189">
        <f t="shared" si="22"/>
        <v>6.4411018072973896</v>
      </c>
      <c r="G583" s="189">
        <v>527.86</v>
      </c>
      <c r="H583" s="119" t="s">
        <v>507</v>
      </c>
      <c r="I583" s="143" t="s">
        <v>90</v>
      </c>
      <c r="J583" s="383" t="s">
        <v>972</v>
      </c>
    </row>
    <row r="584" spans="1:10" ht="15.75" x14ac:dyDescent="0.25">
      <c r="A584" s="298">
        <v>43189</v>
      </c>
      <c r="B584" s="118" t="s">
        <v>973</v>
      </c>
      <c r="C584" s="120" t="s">
        <v>764</v>
      </c>
      <c r="D584" s="123" t="s">
        <v>102</v>
      </c>
      <c r="E584" s="138">
        <v>15000</v>
      </c>
      <c r="F584" s="189">
        <f t="shared" si="22"/>
        <v>28.416625620429659</v>
      </c>
      <c r="G584" s="189">
        <v>527.86</v>
      </c>
      <c r="H584" s="119" t="s">
        <v>31</v>
      </c>
      <c r="I584" s="143" t="s">
        <v>90</v>
      </c>
      <c r="J584" s="383" t="s">
        <v>974</v>
      </c>
    </row>
    <row r="585" spans="1:10" ht="15.75" x14ac:dyDescent="0.25">
      <c r="A585" s="298">
        <v>43189</v>
      </c>
      <c r="B585" s="118" t="s">
        <v>973</v>
      </c>
      <c r="C585" s="120" t="s">
        <v>764</v>
      </c>
      <c r="D585" s="123" t="s">
        <v>102</v>
      </c>
      <c r="E585" s="138">
        <v>15000</v>
      </c>
      <c r="F585" s="189">
        <f t="shared" si="22"/>
        <v>28.416625620429659</v>
      </c>
      <c r="G585" s="189">
        <v>527.86</v>
      </c>
      <c r="H585" s="119" t="s">
        <v>507</v>
      </c>
      <c r="I585" s="143" t="s">
        <v>90</v>
      </c>
      <c r="J585" s="383" t="s">
        <v>975</v>
      </c>
    </row>
    <row r="586" spans="1:10" ht="15.75" x14ac:dyDescent="0.25">
      <c r="A586" s="298">
        <v>43189</v>
      </c>
      <c r="B586" s="118" t="s">
        <v>973</v>
      </c>
      <c r="C586" s="120" t="s">
        <v>764</v>
      </c>
      <c r="D586" s="123" t="s">
        <v>102</v>
      </c>
      <c r="E586" s="138">
        <v>15000</v>
      </c>
      <c r="F586" s="189">
        <f t="shared" si="22"/>
        <v>28.416625620429659</v>
      </c>
      <c r="G586" s="189">
        <v>527.86</v>
      </c>
      <c r="H586" s="287" t="s">
        <v>766</v>
      </c>
      <c r="I586" s="143" t="s">
        <v>90</v>
      </c>
      <c r="J586" s="383" t="s">
        <v>976</v>
      </c>
    </row>
    <row r="587" spans="1:10" ht="15.75" hidden="1" x14ac:dyDescent="0.25">
      <c r="A587" s="298">
        <v>43189</v>
      </c>
      <c r="B587" s="118" t="s">
        <v>977</v>
      </c>
      <c r="C587" s="120" t="s">
        <v>764</v>
      </c>
      <c r="D587" s="123" t="s">
        <v>25</v>
      </c>
      <c r="E587" s="138">
        <v>124000</v>
      </c>
      <c r="F587" s="189">
        <f t="shared" si="22"/>
        <v>237.49784528164562</v>
      </c>
      <c r="G587" s="189">
        <v>522.11</v>
      </c>
      <c r="H587" s="119" t="s">
        <v>23</v>
      </c>
      <c r="I587" s="143" t="s">
        <v>100</v>
      </c>
      <c r="J587" s="383" t="s">
        <v>978</v>
      </c>
    </row>
    <row r="588" spans="1:10" ht="15.75" x14ac:dyDescent="0.25">
      <c r="A588" s="298">
        <v>43189</v>
      </c>
      <c r="B588" s="118" t="s">
        <v>979</v>
      </c>
      <c r="C588" s="120" t="s">
        <v>751</v>
      </c>
      <c r="D588" s="123" t="s">
        <v>153</v>
      </c>
      <c r="E588" s="138">
        <v>150000</v>
      </c>
      <c r="F588" s="187">
        <f>E588/G588</f>
        <v>284.16625620429659</v>
      </c>
      <c r="G588" s="188">
        <v>527.86</v>
      </c>
      <c r="H588" s="119" t="s">
        <v>33</v>
      </c>
      <c r="I588" s="143" t="s">
        <v>90</v>
      </c>
      <c r="J588" s="383" t="s">
        <v>980</v>
      </c>
    </row>
    <row r="589" spans="1:10" ht="15.75" hidden="1" x14ac:dyDescent="0.25">
      <c r="A589" s="300">
        <v>43161</v>
      </c>
      <c r="B589" s="293" t="s">
        <v>981</v>
      </c>
      <c r="C589" s="120" t="s">
        <v>761</v>
      </c>
      <c r="D589" s="123" t="s">
        <v>25</v>
      </c>
      <c r="E589" s="294">
        <v>5000</v>
      </c>
      <c r="F589" s="189">
        <f t="shared" si="22"/>
        <v>9.5765260194211947</v>
      </c>
      <c r="G589" s="189">
        <v>522.11</v>
      </c>
      <c r="H589" s="119" t="s">
        <v>23</v>
      </c>
      <c r="I589" s="143" t="s">
        <v>100</v>
      </c>
      <c r="J589" s="575" t="s">
        <v>982</v>
      </c>
    </row>
    <row r="590" spans="1:10" ht="15.75" hidden="1" x14ac:dyDescent="0.25">
      <c r="A590" s="300">
        <v>43167</v>
      </c>
      <c r="B590" s="293" t="s">
        <v>983</v>
      </c>
      <c r="C590" s="120" t="s">
        <v>761</v>
      </c>
      <c r="D590" s="123" t="s">
        <v>25</v>
      </c>
      <c r="E590" s="294">
        <v>5000</v>
      </c>
      <c r="F590" s="189">
        <f t="shared" si="22"/>
        <v>9.5765260194211947</v>
      </c>
      <c r="G590" s="189">
        <v>522.11</v>
      </c>
      <c r="H590" s="119" t="s">
        <v>23</v>
      </c>
      <c r="I590" s="143" t="s">
        <v>100</v>
      </c>
      <c r="J590" s="576"/>
    </row>
    <row r="591" spans="1:10" ht="15.75" hidden="1" x14ac:dyDescent="0.25">
      <c r="A591" s="300">
        <v>43173</v>
      </c>
      <c r="B591" s="293" t="s">
        <v>984</v>
      </c>
      <c r="C591" s="120" t="s">
        <v>761</v>
      </c>
      <c r="D591" s="123" t="s">
        <v>25</v>
      </c>
      <c r="E591" s="294">
        <v>12000</v>
      </c>
      <c r="F591" s="189">
        <f t="shared" si="22"/>
        <v>22.983662446610868</v>
      </c>
      <c r="G591" s="189">
        <v>522.11</v>
      </c>
      <c r="H591" s="119" t="s">
        <v>23</v>
      </c>
      <c r="I591" s="143" t="s">
        <v>100</v>
      </c>
      <c r="J591" s="576"/>
    </row>
    <row r="592" spans="1:10" ht="15.75" hidden="1" x14ac:dyDescent="0.25">
      <c r="A592" s="299">
        <v>43178</v>
      </c>
      <c r="B592" s="118" t="s">
        <v>985</v>
      </c>
      <c r="C592" s="120" t="s">
        <v>761</v>
      </c>
      <c r="D592" s="123" t="s">
        <v>25</v>
      </c>
      <c r="E592" s="138">
        <v>6000</v>
      </c>
      <c r="F592" s="189">
        <f t="shared" si="22"/>
        <v>11.491831223305434</v>
      </c>
      <c r="G592" s="189">
        <v>522.11</v>
      </c>
      <c r="H592" s="119" t="s">
        <v>23</v>
      </c>
      <c r="I592" s="143" t="s">
        <v>100</v>
      </c>
      <c r="J592" s="576"/>
    </row>
    <row r="593" spans="1:10" ht="15.75" hidden="1" x14ac:dyDescent="0.25">
      <c r="A593" s="299">
        <v>43179</v>
      </c>
      <c r="B593" s="118" t="s">
        <v>986</v>
      </c>
      <c r="C593" s="120" t="s">
        <v>761</v>
      </c>
      <c r="D593" s="123" t="s">
        <v>25</v>
      </c>
      <c r="E593" s="138">
        <v>7500</v>
      </c>
      <c r="F593" s="189">
        <f t="shared" si="22"/>
        <v>14.364789029131792</v>
      </c>
      <c r="G593" s="189">
        <v>522.11</v>
      </c>
      <c r="H593" s="119" t="s">
        <v>23</v>
      </c>
      <c r="I593" s="143" t="s">
        <v>100</v>
      </c>
      <c r="J593" s="576"/>
    </row>
    <row r="594" spans="1:10" ht="15.75" hidden="1" x14ac:dyDescent="0.25">
      <c r="A594" s="299">
        <v>43181</v>
      </c>
      <c r="B594" s="118" t="s">
        <v>987</v>
      </c>
      <c r="C594" s="120" t="s">
        <v>761</v>
      </c>
      <c r="D594" s="123" t="s">
        <v>25</v>
      </c>
      <c r="E594" s="141">
        <v>5000</v>
      </c>
      <c r="F594" s="189">
        <f t="shared" si="22"/>
        <v>9.5765260194211947</v>
      </c>
      <c r="G594" s="189">
        <v>522.11</v>
      </c>
      <c r="H594" s="119" t="s">
        <v>23</v>
      </c>
      <c r="I594" s="143" t="s">
        <v>100</v>
      </c>
      <c r="J594" s="576"/>
    </row>
    <row r="595" spans="1:10" ht="15.75" hidden="1" x14ac:dyDescent="0.25">
      <c r="A595" s="299">
        <v>43181</v>
      </c>
      <c r="B595" s="118" t="s">
        <v>988</v>
      </c>
      <c r="C595" s="120" t="s">
        <v>761</v>
      </c>
      <c r="D595" s="123" t="s">
        <v>25</v>
      </c>
      <c r="E595" s="141">
        <v>5000</v>
      </c>
      <c r="F595" s="189">
        <f t="shared" si="22"/>
        <v>9.5765260194211947</v>
      </c>
      <c r="G595" s="189">
        <v>522.11</v>
      </c>
      <c r="H595" s="119" t="s">
        <v>23</v>
      </c>
      <c r="I595" s="143" t="s">
        <v>100</v>
      </c>
      <c r="J595" s="576"/>
    </row>
    <row r="596" spans="1:10" ht="15.75" hidden="1" x14ac:dyDescent="0.25">
      <c r="A596" s="299">
        <v>43182</v>
      </c>
      <c r="B596" s="118" t="s">
        <v>989</v>
      </c>
      <c r="C596" s="120" t="s">
        <v>761</v>
      </c>
      <c r="D596" s="123" t="s">
        <v>25</v>
      </c>
      <c r="E596" s="141">
        <v>4000</v>
      </c>
      <c r="F596" s="189">
        <f t="shared" si="22"/>
        <v>7.6612208155369554</v>
      </c>
      <c r="G596" s="189">
        <v>522.11</v>
      </c>
      <c r="H596" s="119" t="s">
        <v>23</v>
      </c>
      <c r="I596" s="143" t="s">
        <v>100</v>
      </c>
      <c r="J596" s="576"/>
    </row>
    <row r="597" spans="1:10" ht="15.75" hidden="1" x14ac:dyDescent="0.25">
      <c r="A597" s="299">
        <v>43185</v>
      </c>
      <c r="B597" s="118" t="s">
        <v>990</v>
      </c>
      <c r="C597" s="120" t="s">
        <v>761</v>
      </c>
      <c r="D597" s="123" t="s">
        <v>25</v>
      </c>
      <c r="E597" s="141">
        <v>5000</v>
      </c>
      <c r="F597" s="189">
        <f t="shared" si="22"/>
        <v>9.5765260194211947</v>
      </c>
      <c r="G597" s="189">
        <v>522.11</v>
      </c>
      <c r="H597" s="119" t="s">
        <v>23</v>
      </c>
      <c r="I597" s="143" t="s">
        <v>100</v>
      </c>
      <c r="J597" s="577"/>
    </row>
    <row r="598" spans="1:10" ht="15.75" hidden="1" x14ac:dyDescent="0.25">
      <c r="A598" s="300">
        <v>43164</v>
      </c>
      <c r="B598" s="293" t="s">
        <v>991</v>
      </c>
      <c r="C598" s="120" t="s">
        <v>761</v>
      </c>
      <c r="D598" s="123" t="s">
        <v>25</v>
      </c>
      <c r="E598" s="294">
        <v>3000</v>
      </c>
      <c r="F598" s="189">
        <f t="shared" si="22"/>
        <v>5.745915611652717</v>
      </c>
      <c r="G598" s="189">
        <v>522.11</v>
      </c>
      <c r="H598" s="320" t="s">
        <v>24</v>
      </c>
      <c r="I598" s="143" t="s">
        <v>100</v>
      </c>
      <c r="J598" s="578" t="s">
        <v>992</v>
      </c>
    </row>
    <row r="599" spans="1:10" ht="15.75" hidden="1" x14ac:dyDescent="0.25">
      <c r="A599" s="296">
        <v>43165</v>
      </c>
      <c r="B599" s="56" t="s">
        <v>993</v>
      </c>
      <c r="C599" s="120" t="s">
        <v>761</v>
      </c>
      <c r="D599" s="123" t="s">
        <v>25</v>
      </c>
      <c r="E599" s="141">
        <v>43000</v>
      </c>
      <c r="F599" s="189">
        <f t="shared" si="22"/>
        <v>82.358123767022278</v>
      </c>
      <c r="G599" s="189">
        <v>522.11</v>
      </c>
      <c r="H599" s="320" t="s">
        <v>24</v>
      </c>
      <c r="I599" s="143" t="s">
        <v>100</v>
      </c>
      <c r="J599" s="599"/>
    </row>
    <row r="600" spans="1:10" ht="15.75" hidden="1" x14ac:dyDescent="0.25">
      <c r="A600" s="299">
        <v>43179</v>
      </c>
      <c r="B600" s="118" t="s">
        <v>994</v>
      </c>
      <c r="C600" s="120" t="s">
        <v>761</v>
      </c>
      <c r="D600" s="123" t="s">
        <v>25</v>
      </c>
      <c r="E600" s="138">
        <v>45000</v>
      </c>
      <c r="F600" s="189">
        <f t="shared" si="22"/>
        <v>86.188734174790753</v>
      </c>
      <c r="G600" s="189">
        <v>522.11</v>
      </c>
      <c r="H600" s="320" t="s">
        <v>24</v>
      </c>
      <c r="I600" s="143" t="s">
        <v>100</v>
      </c>
      <c r="J600" s="599"/>
    </row>
    <row r="601" spans="1:10" ht="15.75" hidden="1" x14ac:dyDescent="0.25">
      <c r="A601" s="299">
        <v>43179</v>
      </c>
      <c r="B601" s="118" t="s">
        <v>995</v>
      </c>
      <c r="C601" s="120" t="s">
        <v>761</v>
      </c>
      <c r="D601" s="123" t="s">
        <v>25</v>
      </c>
      <c r="E601" s="138">
        <v>7000</v>
      </c>
      <c r="F601" s="189">
        <f t="shared" si="22"/>
        <v>13.407136427189672</v>
      </c>
      <c r="G601" s="189">
        <v>522.11</v>
      </c>
      <c r="H601" s="320" t="s">
        <v>24</v>
      </c>
      <c r="I601" s="143" t="s">
        <v>100</v>
      </c>
      <c r="J601" s="599"/>
    </row>
    <row r="602" spans="1:10" ht="15.75" hidden="1" x14ac:dyDescent="0.25">
      <c r="A602" s="299">
        <v>43179</v>
      </c>
      <c r="B602" s="118" t="s">
        <v>996</v>
      </c>
      <c r="C602" s="120" t="s">
        <v>761</v>
      </c>
      <c r="D602" s="123" t="s">
        <v>25</v>
      </c>
      <c r="E602" s="138">
        <v>5000</v>
      </c>
      <c r="F602" s="189">
        <f t="shared" si="22"/>
        <v>9.5765260194211947</v>
      </c>
      <c r="G602" s="189">
        <v>522.11</v>
      </c>
      <c r="H602" s="320" t="s">
        <v>24</v>
      </c>
      <c r="I602" s="143" t="s">
        <v>100</v>
      </c>
      <c r="J602" s="599"/>
    </row>
    <row r="603" spans="1:10" ht="15.75" hidden="1" x14ac:dyDescent="0.25">
      <c r="A603" s="299">
        <v>43179</v>
      </c>
      <c r="B603" s="118" t="s">
        <v>997</v>
      </c>
      <c r="C603" s="120" t="s">
        <v>761</v>
      </c>
      <c r="D603" s="123" t="s">
        <v>25</v>
      </c>
      <c r="E603" s="138">
        <v>4000</v>
      </c>
      <c r="F603" s="189">
        <f t="shared" si="22"/>
        <v>7.6612208155369554</v>
      </c>
      <c r="G603" s="189">
        <v>522.11</v>
      </c>
      <c r="H603" s="320" t="s">
        <v>24</v>
      </c>
      <c r="I603" s="143" t="s">
        <v>100</v>
      </c>
      <c r="J603" s="579"/>
    </row>
    <row r="604" spans="1:10" ht="15.75" hidden="1" x14ac:dyDescent="0.25">
      <c r="A604" s="299">
        <v>43178</v>
      </c>
      <c r="B604" s="118" t="s">
        <v>998</v>
      </c>
      <c r="C604" s="120" t="s">
        <v>761</v>
      </c>
      <c r="D604" s="123" t="s">
        <v>3</v>
      </c>
      <c r="E604" s="138">
        <v>2000</v>
      </c>
      <c r="F604" s="189">
        <f t="shared" si="22"/>
        <v>3.8306104077684777</v>
      </c>
      <c r="G604" s="189">
        <v>522.11</v>
      </c>
      <c r="H604" s="119" t="s">
        <v>518</v>
      </c>
      <c r="I604" s="143" t="s">
        <v>100</v>
      </c>
      <c r="J604" s="575" t="s">
        <v>999</v>
      </c>
    </row>
    <row r="605" spans="1:10" ht="15.75" hidden="1" x14ac:dyDescent="0.25">
      <c r="A605" s="299">
        <v>43185</v>
      </c>
      <c r="B605" s="118" t="s">
        <v>521</v>
      </c>
      <c r="C605" s="120" t="s">
        <v>761</v>
      </c>
      <c r="D605" s="123" t="s">
        <v>3</v>
      </c>
      <c r="E605" s="141">
        <v>2000</v>
      </c>
      <c r="F605" s="189">
        <f t="shared" si="22"/>
        <v>3.8306104077684777</v>
      </c>
      <c r="G605" s="189">
        <v>522.11</v>
      </c>
      <c r="H605" s="119" t="s">
        <v>518</v>
      </c>
      <c r="I605" s="143" t="s">
        <v>100</v>
      </c>
      <c r="J605" s="577"/>
    </row>
    <row r="606" spans="1:10" ht="15.75" x14ac:dyDescent="0.25">
      <c r="A606" s="300">
        <v>43164</v>
      </c>
      <c r="B606" s="293" t="s">
        <v>1000</v>
      </c>
      <c r="C606" s="120" t="s">
        <v>761</v>
      </c>
      <c r="D606" s="123" t="s">
        <v>102</v>
      </c>
      <c r="E606" s="294">
        <v>10000</v>
      </c>
      <c r="F606" s="189">
        <f t="shared" si="22"/>
        <v>18.944417080286438</v>
      </c>
      <c r="G606" s="189">
        <v>527.86</v>
      </c>
      <c r="H606" s="283" t="s">
        <v>31</v>
      </c>
      <c r="I606" s="143" t="s">
        <v>90</v>
      </c>
      <c r="J606" s="575" t="s">
        <v>1001</v>
      </c>
    </row>
    <row r="607" spans="1:10" ht="15.75" x14ac:dyDescent="0.25">
      <c r="A607" s="300">
        <v>43165</v>
      </c>
      <c r="B607" s="293" t="s">
        <v>1002</v>
      </c>
      <c r="C607" s="120" t="s">
        <v>761</v>
      </c>
      <c r="D607" s="123" t="s">
        <v>102</v>
      </c>
      <c r="E607" s="294">
        <v>5000</v>
      </c>
      <c r="F607" s="189">
        <f t="shared" si="22"/>
        <v>9.4722085401432192</v>
      </c>
      <c r="G607" s="189">
        <v>527.86</v>
      </c>
      <c r="H607" s="283" t="s">
        <v>31</v>
      </c>
      <c r="I607" s="143" t="s">
        <v>90</v>
      </c>
      <c r="J607" s="576"/>
    </row>
    <row r="608" spans="1:10" ht="15.75" x14ac:dyDescent="0.25">
      <c r="A608" s="300">
        <v>43168</v>
      </c>
      <c r="B608" s="293" t="s">
        <v>1003</v>
      </c>
      <c r="C608" s="120" t="s">
        <v>761</v>
      </c>
      <c r="D608" s="123" t="s">
        <v>102</v>
      </c>
      <c r="E608" s="294">
        <v>5000</v>
      </c>
      <c r="F608" s="189">
        <f t="shared" si="22"/>
        <v>9.4722085401432192</v>
      </c>
      <c r="G608" s="189">
        <v>527.86</v>
      </c>
      <c r="H608" s="283" t="s">
        <v>31</v>
      </c>
      <c r="I608" s="143" t="s">
        <v>90</v>
      </c>
      <c r="J608" s="576"/>
    </row>
    <row r="609" spans="1:10" ht="15.75" x14ac:dyDescent="0.25">
      <c r="A609" s="300">
        <v>43171</v>
      </c>
      <c r="B609" s="293" t="s">
        <v>1004</v>
      </c>
      <c r="C609" s="120" t="s">
        <v>761</v>
      </c>
      <c r="D609" s="123" t="s">
        <v>102</v>
      </c>
      <c r="E609" s="294">
        <v>10000</v>
      </c>
      <c r="F609" s="189">
        <f t="shared" si="22"/>
        <v>18.944417080286438</v>
      </c>
      <c r="G609" s="189">
        <v>527.86</v>
      </c>
      <c r="H609" s="283" t="s">
        <v>31</v>
      </c>
      <c r="I609" s="143" t="s">
        <v>90</v>
      </c>
      <c r="J609" s="576"/>
    </row>
    <row r="610" spans="1:10" ht="15.75" x14ac:dyDescent="0.25">
      <c r="A610" s="298">
        <v>43174</v>
      </c>
      <c r="B610" s="118" t="s">
        <v>1005</v>
      </c>
      <c r="C610" s="120" t="s">
        <v>761</v>
      </c>
      <c r="D610" s="123" t="s">
        <v>102</v>
      </c>
      <c r="E610" s="138">
        <v>4500</v>
      </c>
      <c r="F610" s="189">
        <f t="shared" si="22"/>
        <v>8.5249876861288971</v>
      </c>
      <c r="G610" s="189">
        <v>527.86</v>
      </c>
      <c r="H610" s="119" t="s">
        <v>31</v>
      </c>
      <c r="I610" s="143" t="s">
        <v>90</v>
      </c>
      <c r="J610" s="576"/>
    </row>
    <row r="611" spans="1:10" ht="15.75" x14ac:dyDescent="0.25">
      <c r="A611" s="299">
        <v>43178</v>
      </c>
      <c r="B611" s="118" t="s">
        <v>1006</v>
      </c>
      <c r="C611" s="120" t="s">
        <v>761</v>
      </c>
      <c r="D611" s="123" t="s">
        <v>102</v>
      </c>
      <c r="E611" s="138">
        <v>10000</v>
      </c>
      <c r="F611" s="189">
        <f t="shared" si="22"/>
        <v>18.944417080286438</v>
      </c>
      <c r="G611" s="189">
        <v>527.86</v>
      </c>
      <c r="H611" s="119" t="s">
        <v>31</v>
      </c>
      <c r="I611" s="143" t="s">
        <v>90</v>
      </c>
      <c r="J611" s="576"/>
    </row>
    <row r="612" spans="1:10" ht="15.75" x14ac:dyDescent="0.25">
      <c r="A612" s="299">
        <v>43178</v>
      </c>
      <c r="B612" s="118" t="s">
        <v>1007</v>
      </c>
      <c r="C612" s="120" t="s">
        <v>761</v>
      </c>
      <c r="D612" s="123" t="s">
        <v>102</v>
      </c>
      <c r="E612" s="138">
        <v>7800</v>
      </c>
      <c r="F612" s="189">
        <f t="shared" si="22"/>
        <v>14.776645322623423</v>
      </c>
      <c r="G612" s="189">
        <v>527.86</v>
      </c>
      <c r="H612" s="119" t="s">
        <v>31</v>
      </c>
      <c r="I612" s="143" t="s">
        <v>90</v>
      </c>
      <c r="J612" s="576"/>
    </row>
    <row r="613" spans="1:10" ht="15.75" x14ac:dyDescent="0.25">
      <c r="A613" s="299">
        <v>43180</v>
      </c>
      <c r="B613" s="118" t="s">
        <v>1008</v>
      </c>
      <c r="C613" s="120" t="s">
        <v>761</v>
      </c>
      <c r="D613" s="123" t="s">
        <v>102</v>
      </c>
      <c r="E613" s="141">
        <v>3500</v>
      </c>
      <c r="F613" s="189">
        <f t="shared" si="22"/>
        <v>6.6305459781002538</v>
      </c>
      <c r="G613" s="189">
        <v>527.86</v>
      </c>
      <c r="H613" s="119" t="s">
        <v>31</v>
      </c>
      <c r="I613" s="143" t="s">
        <v>90</v>
      </c>
      <c r="J613" s="576"/>
    </row>
    <row r="614" spans="1:10" ht="15.75" x14ac:dyDescent="0.25">
      <c r="A614" s="299">
        <v>43185</v>
      </c>
      <c r="B614" s="118" t="s">
        <v>1009</v>
      </c>
      <c r="C614" s="120" t="s">
        <v>761</v>
      </c>
      <c r="D614" s="123" t="s">
        <v>102</v>
      </c>
      <c r="E614" s="141">
        <v>10000</v>
      </c>
      <c r="F614" s="189">
        <f t="shared" si="22"/>
        <v>18.944417080286438</v>
      </c>
      <c r="G614" s="189">
        <v>527.86</v>
      </c>
      <c r="H614" s="119" t="s">
        <v>31</v>
      </c>
      <c r="I614" s="143" t="s">
        <v>90</v>
      </c>
      <c r="J614" s="576"/>
    </row>
    <row r="615" spans="1:10" ht="15.75" x14ac:dyDescent="0.25">
      <c r="A615" s="299">
        <v>43186</v>
      </c>
      <c r="B615" s="118" t="s">
        <v>1010</v>
      </c>
      <c r="C615" s="120" t="s">
        <v>761</v>
      </c>
      <c r="D615" s="123" t="s">
        <v>102</v>
      </c>
      <c r="E615" s="141">
        <v>3500</v>
      </c>
      <c r="F615" s="189">
        <f t="shared" si="22"/>
        <v>6.6305459781002538</v>
      </c>
      <c r="G615" s="189">
        <v>527.86</v>
      </c>
      <c r="H615" s="119" t="s">
        <v>31</v>
      </c>
      <c r="I615" s="143" t="s">
        <v>90</v>
      </c>
      <c r="J615" s="576"/>
    </row>
    <row r="616" spans="1:10" ht="15.75" x14ac:dyDescent="0.25">
      <c r="A616" s="298">
        <v>43188</v>
      </c>
      <c r="B616" s="118" t="s">
        <v>1011</v>
      </c>
      <c r="C616" s="120" t="s">
        <v>761</v>
      </c>
      <c r="D616" s="123" t="s">
        <v>102</v>
      </c>
      <c r="E616" s="138">
        <v>1000</v>
      </c>
      <c r="F616" s="189">
        <f t="shared" si="22"/>
        <v>1.894441708028644</v>
      </c>
      <c r="G616" s="189">
        <v>527.86</v>
      </c>
      <c r="H616" s="119" t="s">
        <v>31</v>
      </c>
      <c r="I616" s="143" t="s">
        <v>90</v>
      </c>
      <c r="J616" s="577"/>
    </row>
    <row r="617" spans="1:10" ht="15.75" x14ac:dyDescent="0.25">
      <c r="A617" s="300">
        <v>43164</v>
      </c>
      <c r="B617" s="293" t="s">
        <v>1012</v>
      </c>
      <c r="C617" s="120" t="s">
        <v>761</v>
      </c>
      <c r="D617" s="123" t="s">
        <v>102</v>
      </c>
      <c r="E617" s="294">
        <v>2500</v>
      </c>
      <c r="F617" s="189">
        <f t="shared" si="22"/>
        <v>4.7361042700716096</v>
      </c>
      <c r="G617" s="189">
        <v>527.86</v>
      </c>
      <c r="H617" s="283" t="s">
        <v>507</v>
      </c>
      <c r="I617" s="143" t="s">
        <v>90</v>
      </c>
      <c r="J617" s="575" t="s">
        <v>1013</v>
      </c>
    </row>
    <row r="618" spans="1:10" ht="15.75" x14ac:dyDescent="0.25">
      <c r="A618" s="300">
        <v>43164</v>
      </c>
      <c r="B618" s="293" t="s">
        <v>1014</v>
      </c>
      <c r="C618" s="120" t="s">
        <v>761</v>
      </c>
      <c r="D618" s="123" t="s">
        <v>102</v>
      </c>
      <c r="E618" s="294">
        <v>2000</v>
      </c>
      <c r="F618" s="189">
        <f t="shared" si="22"/>
        <v>3.788883416057288</v>
      </c>
      <c r="G618" s="189">
        <v>527.86</v>
      </c>
      <c r="H618" s="283" t="s">
        <v>507</v>
      </c>
      <c r="I618" s="143" t="s">
        <v>90</v>
      </c>
      <c r="J618" s="576"/>
    </row>
    <row r="619" spans="1:10" ht="15.75" x14ac:dyDescent="0.25">
      <c r="A619" s="300">
        <v>43164</v>
      </c>
      <c r="B619" s="293" t="s">
        <v>1000</v>
      </c>
      <c r="C619" s="120" t="s">
        <v>761</v>
      </c>
      <c r="D619" s="123" t="s">
        <v>102</v>
      </c>
      <c r="E619" s="294">
        <v>10000</v>
      </c>
      <c r="F619" s="189">
        <f t="shared" si="22"/>
        <v>18.944417080286438</v>
      </c>
      <c r="G619" s="189">
        <v>527.86</v>
      </c>
      <c r="H619" s="283" t="s">
        <v>507</v>
      </c>
      <c r="I619" s="143" t="s">
        <v>90</v>
      </c>
      <c r="J619" s="576"/>
    </row>
    <row r="620" spans="1:10" ht="15.75" x14ac:dyDescent="0.25">
      <c r="A620" s="300">
        <v>43166</v>
      </c>
      <c r="B620" s="293" t="s">
        <v>998</v>
      </c>
      <c r="C620" s="120" t="s">
        <v>761</v>
      </c>
      <c r="D620" s="123" t="s">
        <v>102</v>
      </c>
      <c r="E620" s="294">
        <v>2000</v>
      </c>
      <c r="F620" s="189">
        <f t="shared" si="22"/>
        <v>3.788883416057288</v>
      </c>
      <c r="G620" s="189">
        <v>527.86</v>
      </c>
      <c r="H620" s="283" t="s">
        <v>507</v>
      </c>
      <c r="I620" s="143" t="s">
        <v>90</v>
      </c>
      <c r="J620" s="576"/>
    </row>
    <row r="621" spans="1:10" ht="15.75" x14ac:dyDescent="0.25">
      <c r="A621" s="300">
        <v>43171</v>
      </c>
      <c r="B621" s="293" t="s">
        <v>1004</v>
      </c>
      <c r="C621" s="120" t="s">
        <v>761</v>
      </c>
      <c r="D621" s="123" t="s">
        <v>102</v>
      </c>
      <c r="E621" s="294">
        <v>1000</v>
      </c>
      <c r="F621" s="189">
        <f t="shared" si="22"/>
        <v>1.894441708028644</v>
      </c>
      <c r="G621" s="189">
        <v>527.86</v>
      </c>
      <c r="H621" s="283" t="s">
        <v>507</v>
      </c>
      <c r="I621" s="143" t="s">
        <v>90</v>
      </c>
      <c r="J621" s="576"/>
    </row>
    <row r="622" spans="1:10" ht="15.75" x14ac:dyDescent="0.25">
      <c r="A622" s="300">
        <v>43173</v>
      </c>
      <c r="B622" s="293" t="s">
        <v>1015</v>
      </c>
      <c r="C622" s="120" t="s">
        <v>761</v>
      </c>
      <c r="D622" s="123" t="s">
        <v>102</v>
      </c>
      <c r="E622" s="294">
        <v>4000</v>
      </c>
      <c r="F622" s="189">
        <f t="shared" si="22"/>
        <v>7.5777668321145759</v>
      </c>
      <c r="G622" s="189">
        <v>527.86</v>
      </c>
      <c r="H622" s="283" t="s">
        <v>507</v>
      </c>
      <c r="I622" s="143" t="s">
        <v>90</v>
      </c>
      <c r="J622" s="576"/>
    </row>
    <row r="623" spans="1:10" ht="15.75" x14ac:dyDescent="0.25">
      <c r="A623" s="299">
        <v>43178</v>
      </c>
      <c r="B623" s="118" t="s">
        <v>1006</v>
      </c>
      <c r="C623" s="120" t="s">
        <v>761</v>
      </c>
      <c r="D623" s="123" t="s">
        <v>102</v>
      </c>
      <c r="E623" s="138">
        <v>10000</v>
      </c>
      <c r="F623" s="189">
        <f t="shared" si="22"/>
        <v>18.944417080286438</v>
      </c>
      <c r="G623" s="189">
        <v>527.86</v>
      </c>
      <c r="H623" s="119" t="s">
        <v>507</v>
      </c>
      <c r="I623" s="143" t="s">
        <v>90</v>
      </c>
      <c r="J623" s="576"/>
    </row>
    <row r="624" spans="1:10" ht="15.75" x14ac:dyDescent="0.25">
      <c r="A624" s="387">
        <v>43178</v>
      </c>
      <c r="B624" s="106" t="s">
        <v>1016</v>
      </c>
      <c r="C624" s="120" t="s">
        <v>761</v>
      </c>
      <c r="D624" s="123" t="s">
        <v>102</v>
      </c>
      <c r="E624" s="138">
        <v>4000</v>
      </c>
      <c r="F624" s="189">
        <f t="shared" si="22"/>
        <v>7.5777668321145759</v>
      </c>
      <c r="G624" s="189">
        <v>527.86</v>
      </c>
      <c r="H624" s="119" t="s">
        <v>507</v>
      </c>
      <c r="I624" s="143" t="s">
        <v>90</v>
      </c>
      <c r="J624" s="576"/>
    </row>
    <row r="625" spans="1:10" ht="15.75" x14ac:dyDescent="0.25">
      <c r="A625" s="299">
        <v>43185</v>
      </c>
      <c r="B625" s="118" t="s">
        <v>1009</v>
      </c>
      <c r="C625" s="120" t="s">
        <v>761</v>
      </c>
      <c r="D625" s="123" t="s">
        <v>102</v>
      </c>
      <c r="E625" s="141">
        <v>10000</v>
      </c>
      <c r="F625" s="189">
        <f t="shared" si="22"/>
        <v>18.944417080286438</v>
      </c>
      <c r="G625" s="189">
        <v>527.86</v>
      </c>
      <c r="H625" s="119" t="s">
        <v>507</v>
      </c>
      <c r="I625" s="143" t="s">
        <v>90</v>
      </c>
      <c r="J625" s="576"/>
    </row>
    <row r="626" spans="1:10" ht="15.75" x14ac:dyDescent="0.25">
      <c r="A626" s="298">
        <v>43189</v>
      </c>
      <c r="B626" s="118" t="s">
        <v>1017</v>
      </c>
      <c r="C626" s="120" t="s">
        <v>761</v>
      </c>
      <c r="D626" s="123" t="s">
        <v>102</v>
      </c>
      <c r="E626" s="138">
        <v>7700</v>
      </c>
      <c r="F626" s="189">
        <f t="shared" si="22"/>
        <v>14.587201151820558</v>
      </c>
      <c r="G626" s="189">
        <v>527.86</v>
      </c>
      <c r="H626" s="119" t="s">
        <v>507</v>
      </c>
      <c r="I626" s="143" t="s">
        <v>90</v>
      </c>
      <c r="J626" s="577"/>
    </row>
    <row r="627" spans="1:10" ht="15.75" x14ac:dyDescent="0.25">
      <c r="A627" s="300">
        <v>43164</v>
      </c>
      <c r="B627" s="293" t="s">
        <v>1018</v>
      </c>
      <c r="C627" s="120" t="s">
        <v>761</v>
      </c>
      <c r="D627" s="123" t="s">
        <v>102</v>
      </c>
      <c r="E627" s="294">
        <v>2000</v>
      </c>
      <c r="F627" s="189">
        <f t="shared" si="22"/>
        <v>3.788883416057288</v>
      </c>
      <c r="G627" s="189">
        <v>527.86</v>
      </c>
      <c r="H627" s="283" t="s">
        <v>766</v>
      </c>
      <c r="I627" s="143" t="s">
        <v>90</v>
      </c>
      <c r="J627" s="575" t="s">
        <v>1019</v>
      </c>
    </row>
    <row r="628" spans="1:10" ht="15.75" x14ac:dyDescent="0.25">
      <c r="A628" s="300">
        <v>43164</v>
      </c>
      <c r="B628" s="293" t="s">
        <v>1020</v>
      </c>
      <c r="C628" s="120" t="s">
        <v>761</v>
      </c>
      <c r="D628" s="123" t="s">
        <v>102</v>
      </c>
      <c r="E628" s="294">
        <v>25400</v>
      </c>
      <c r="F628" s="189">
        <f t="shared" si="22"/>
        <v>48.118819383927558</v>
      </c>
      <c r="G628" s="189">
        <v>527.86</v>
      </c>
      <c r="H628" s="283" t="s">
        <v>766</v>
      </c>
      <c r="I628" s="143" t="s">
        <v>90</v>
      </c>
      <c r="J628" s="576"/>
    </row>
    <row r="629" spans="1:10" ht="15.75" x14ac:dyDescent="0.25">
      <c r="A629" s="300">
        <v>43165</v>
      </c>
      <c r="B629" s="293" t="s">
        <v>1021</v>
      </c>
      <c r="C629" s="120" t="s">
        <v>761</v>
      </c>
      <c r="D629" s="123" t="s">
        <v>102</v>
      </c>
      <c r="E629" s="294">
        <v>19400</v>
      </c>
      <c r="F629" s="189">
        <f t="shared" si="22"/>
        <v>36.752169135755693</v>
      </c>
      <c r="G629" s="189">
        <v>527.86</v>
      </c>
      <c r="H629" s="283" t="s">
        <v>766</v>
      </c>
      <c r="I629" s="143" t="s">
        <v>90</v>
      </c>
      <c r="J629" s="576"/>
    </row>
    <row r="630" spans="1:10" ht="15.75" x14ac:dyDescent="0.25">
      <c r="A630" s="300">
        <v>43165</v>
      </c>
      <c r="B630" s="293" t="s">
        <v>1022</v>
      </c>
      <c r="C630" s="120" t="s">
        <v>761</v>
      </c>
      <c r="D630" s="123" t="s">
        <v>102</v>
      </c>
      <c r="E630" s="294">
        <v>4000</v>
      </c>
      <c r="F630" s="189">
        <f t="shared" si="22"/>
        <v>7.5777668321145759</v>
      </c>
      <c r="G630" s="189">
        <v>527.86</v>
      </c>
      <c r="H630" s="283" t="s">
        <v>766</v>
      </c>
      <c r="I630" s="143" t="s">
        <v>90</v>
      </c>
      <c r="J630" s="576"/>
    </row>
    <row r="631" spans="1:10" ht="15.75" x14ac:dyDescent="0.25">
      <c r="A631" s="300">
        <v>43173</v>
      </c>
      <c r="B631" s="293" t="s">
        <v>1023</v>
      </c>
      <c r="C631" s="120" t="s">
        <v>761</v>
      </c>
      <c r="D631" s="123" t="s">
        <v>102</v>
      </c>
      <c r="E631" s="294">
        <v>3500</v>
      </c>
      <c r="F631" s="189">
        <f t="shared" si="22"/>
        <v>6.6305459781002538</v>
      </c>
      <c r="G631" s="189">
        <v>527.86</v>
      </c>
      <c r="H631" s="283" t="s">
        <v>766</v>
      </c>
      <c r="I631" s="143" t="s">
        <v>90</v>
      </c>
      <c r="J631" s="576"/>
    </row>
    <row r="632" spans="1:10" ht="15.75" x14ac:dyDescent="0.25">
      <c r="A632" s="299">
        <v>43178</v>
      </c>
      <c r="B632" s="118" t="s">
        <v>1024</v>
      </c>
      <c r="C632" s="120" t="s">
        <v>761</v>
      </c>
      <c r="D632" s="123" t="s">
        <v>102</v>
      </c>
      <c r="E632" s="138">
        <v>3500</v>
      </c>
      <c r="F632" s="189">
        <f t="shared" si="22"/>
        <v>6.6305459781002538</v>
      </c>
      <c r="G632" s="189">
        <v>527.86</v>
      </c>
      <c r="H632" s="283" t="s">
        <v>766</v>
      </c>
      <c r="I632" s="143" t="s">
        <v>90</v>
      </c>
      <c r="J632" s="576"/>
    </row>
    <row r="633" spans="1:10" ht="15.75" x14ac:dyDescent="0.25">
      <c r="A633" s="298">
        <v>43178</v>
      </c>
      <c r="B633" s="118" t="s">
        <v>1016</v>
      </c>
      <c r="C633" s="120" t="s">
        <v>761</v>
      </c>
      <c r="D633" s="123" t="s">
        <v>102</v>
      </c>
      <c r="E633" s="138">
        <v>4000</v>
      </c>
      <c r="F633" s="189">
        <f t="shared" si="22"/>
        <v>7.5777668321145759</v>
      </c>
      <c r="G633" s="189">
        <v>527.86</v>
      </c>
      <c r="H633" s="283" t="s">
        <v>766</v>
      </c>
      <c r="I633" s="143" t="s">
        <v>90</v>
      </c>
      <c r="J633" s="576"/>
    </row>
    <row r="634" spans="1:10" ht="15.75" x14ac:dyDescent="0.25">
      <c r="A634" s="299">
        <v>43181</v>
      </c>
      <c r="B634" s="118" t="s">
        <v>1025</v>
      </c>
      <c r="C634" s="120" t="s">
        <v>761</v>
      </c>
      <c r="D634" s="123" t="s">
        <v>102</v>
      </c>
      <c r="E634" s="141">
        <v>4500</v>
      </c>
      <c r="F634" s="189">
        <f t="shared" si="22"/>
        <v>8.5249876861288971</v>
      </c>
      <c r="G634" s="189">
        <v>527.86</v>
      </c>
      <c r="H634" s="283" t="s">
        <v>766</v>
      </c>
      <c r="I634" s="143" t="s">
        <v>90</v>
      </c>
      <c r="J634" s="576"/>
    </row>
    <row r="635" spans="1:10" ht="15.75" x14ac:dyDescent="0.25">
      <c r="A635" s="299">
        <v>43185</v>
      </c>
      <c r="B635" s="118" t="s">
        <v>1026</v>
      </c>
      <c r="C635" s="120" t="s">
        <v>761</v>
      </c>
      <c r="D635" s="123" t="s">
        <v>102</v>
      </c>
      <c r="E635" s="141">
        <v>2000</v>
      </c>
      <c r="F635" s="189">
        <f t="shared" si="22"/>
        <v>3.788883416057288</v>
      </c>
      <c r="G635" s="189">
        <v>527.86</v>
      </c>
      <c r="H635" s="283" t="s">
        <v>766</v>
      </c>
      <c r="I635" s="143" t="s">
        <v>90</v>
      </c>
      <c r="J635" s="576"/>
    </row>
    <row r="636" spans="1:10" ht="15.75" x14ac:dyDescent="0.25">
      <c r="A636" s="298">
        <v>43189</v>
      </c>
      <c r="B636" s="118" t="s">
        <v>1027</v>
      </c>
      <c r="C636" s="120" t="s">
        <v>761</v>
      </c>
      <c r="D636" s="123" t="s">
        <v>102</v>
      </c>
      <c r="E636" s="138">
        <v>4500</v>
      </c>
      <c r="F636" s="189">
        <f t="shared" si="22"/>
        <v>8.5249876861288971</v>
      </c>
      <c r="G636" s="189">
        <v>527.86</v>
      </c>
      <c r="H636" s="283" t="s">
        <v>766</v>
      </c>
      <c r="I636" s="143" t="s">
        <v>90</v>
      </c>
      <c r="J636" s="577"/>
    </row>
    <row r="637" spans="1:10" ht="15.75" x14ac:dyDescent="0.25">
      <c r="A637" s="300">
        <v>43167</v>
      </c>
      <c r="B637" s="293" t="s">
        <v>1028</v>
      </c>
      <c r="C637" s="120" t="s">
        <v>761</v>
      </c>
      <c r="D637" s="123" t="s">
        <v>153</v>
      </c>
      <c r="E637" s="294">
        <v>7000</v>
      </c>
      <c r="F637" s="187">
        <f t="shared" si="22"/>
        <v>13.261091956200508</v>
      </c>
      <c r="G637" s="188">
        <v>527.86</v>
      </c>
      <c r="H637" s="283" t="s">
        <v>39</v>
      </c>
      <c r="I637" s="143" t="s">
        <v>90</v>
      </c>
      <c r="J637" s="575" t="s">
        <v>1029</v>
      </c>
    </row>
    <row r="638" spans="1:10" ht="15.75" x14ac:dyDescent="0.25">
      <c r="A638" s="298">
        <v>43174</v>
      </c>
      <c r="B638" s="142" t="s">
        <v>1030</v>
      </c>
      <c r="C638" s="120" t="s">
        <v>761</v>
      </c>
      <c r="D638" s="123" t="s">
        <v>153</v>
      </c>
      <c r="E638" s="385">
        <v>6000</v>
      </c>
      <c r="F638" s="187">
        <f t="shared" si="22"/>
        <v>11.366650248171863</v>
      </c>
      <c r="G638" s="188">
        <v>527.86</v>
      </c>
      <c r="H638" s="106" t="s">
        <v>39</v>
      </c>
      <c r="I638" s="143" t="s">
        <v>90</v>
      </c>
      <c r="J638" s="576"/>
    </row>
    <row r="639" spans="1:10" ht="15.75" x14ac:dyDescent="0.25">
      <c r="A639" s="299">
        <v>43178</v>
      </c>
      <c r="B639" s="118" t="s">
        <v>1031</v>
      </c>
      <c r="C639" s="120" t="s">
        <v>761</v>
      </c>
      <c r="D639" s="123" t="s">
        <v>153</v>
      </c>
      <c r="E639" s="141">
        <v>21000</v>
      </c>
      <c r="F639" s="187">
        <f t="shared" si="22"/>
        <v>39.783275868601521</v>
      </c>
      <c r="G639" s="188">
        <v>527.86</v>
      </c>
      <c r="H639" s="119" t="s">
        <v>39</v>
      </c>
      <c r="I639" s="143" t="s">
        <v>90</v>
      </c>
      <c r="J639" s="576"/>
    </row>
    <row r="640" spans="1:10" ht="15.75" x14ac:dyDescent="0.25">
      <c r="A640" s="299">
        <v>43186</v>
      </c>
      <c r="B640" s="118" t="s">
        <v>1032</v>
      </c>
      <c r="C640" s="120" t="s">
        <v>761</v>
      </c>
      <c r="D640" s="123" t="s">
        <v>153</v>
      </c>
      <c r="E640" s="141">
        <v>15000</v>
      </c>
      <c r="F640" s="187">
        <f t="shared" si="22"/>
        <v>28.416625620429659</v>
      </c>
      <c r="G640" s="188">
        <v>527.86</v>
      </c>
      <c r="H640" s="119" t="s">
        <v>39</v>
      </c>
      <c r="I640" s="143" t="s">
        <v>90</v>
      </c>
      <c r="J640" s="577"/>
    </row>
    <row r="641" spans="1:10" ht="15.75" x14ac:dyDescent="0.25">
      <c r="A641" s="300">
        <v>43166</v>
      </c>
      <c r="B641" s="293" t="s">
        <v>1033</v>
      </c>
      <c r="C641" s="120" t="s">
        <v>761</v>
      </c>
      <c r="D641" s="123" t="s">
        <v>153</v>
      </c>
      <c r="E641" s="294">
        <v>3500</v>
      </c>
      <c r="F641" s="187">
        <f t="shared" si="22"/>
        <v>6.6305459781002538</v>
      </c>
      <c r="G641" s="188">
        <v>527.86</v>
      </c>
      <c r="H641" s="283" t="s">
        <v>41</v>
      </c>
      <c r="I641" s="143" t="s">
        <v>90</v>
      </c>
      <c r="J641" s="575" t="s">
        <v>1034</v>
      </c>
    </row>
    <row r="642" spans="1:10" ht="15.75" x14ac:dyDescent="0.25">
      <c r="A642" s="298">
        <v>43174</v>
      </c>
      <c r="B642" s="142" t="s">
        <v>1035</v>
      </c>
      <c r="C642" s="120" t="s">
        <v>761</v>
      </c>
      <c r="D642" s="123" t="s">
        <v>153</v>
      </c>
      <c r="E642" s="385">
        <v>2000</v>
      </c>
      <c r="F642" s="187">
        <f t="shared" si="22"/>
        <v>3.788883416057288</v>
      </c>
      <c r="G642" s="188">
        <v>527.86</v>
      </c>
      <c r="H642" s="106" t="s">
        <v>41</v>
      </c>
      <c r="I642" s="143" t="s">
        <v>90</v>
      </c>
      <c r="J642" s="576"/>
    </row>
    <row r="643" spans="1:10" ht="15.75" x14ac:dyDescent="0.25">
      <c r="A643" s="299">
        <v>43175</v>
      </c>
      <c r="B643" s="118" t="s">
        <v>1036</v>
      </c>
      <c r="C643" s="120" t="s">
        <v>761</v>
      </c>
      <c r="D643" s="123" t="s">
        <v>153</v>
      </c>
      <c r="E643" s="138">
        <v>3500</v>
      </c>
      <c r="F643" s="187">
        <f t="shared" si="22"/>
        <v>6.6305459781002538</v>
      </c>
      <c r="G643" s="188">
        <v>527.86</v>
      </c>
      <c r="H643" s="119" t="s">
        <v>41</v>
      </c>
      <c r="I643" s="143" t="s">
        <v>90</v>
      </c>
      <c r="J643" s="576"/>
    </row>
    <row r="644" spans="1:10" ht="15.75" x14ac:dyDescent="0.25">
      <c r="A644" s="299">
        <v>43178</v>
      </c>
      <c r="B644" s="118" t="s">
        <v>1037</v>
      </c>
      <c r="C644" s="120" t="s">
        <v>761</v>
      </c>
      <c r="D644" s="123" t="s">
        <v>153</v>
      </c>
      <c r="E644" s="141">
        <v>4000</v>
      </c>
      <c r="F644" s="187">
        <f t="shared" si="22"/>
        <v>7.5777668321145759</v>
      </c>
      <c r="G644" s="188">
        <v>527.86</v>
      </c>
      <c r="H644" s="119" t="s">
        <v>41</v>
      </c>
      <c r="I644" s="143" t="s">
        <v>90</v>
      </c>
      <c r="J644" s="576"/>
    </row>
    <row r="645" spans="1:10" ht="15.75" x14ac:dyDescent="0.25">
      <c r="A645" s="299">
        <v>43178</v>
      </c>
      <c r="B645" s="118" t="s">
        <v>1038</v>
      </c>
      <c r="C645" s="120" t="s">
        <v>761</v>
      </c>
      <c r="D645" s="123" t="s">
        <v>153</v>
      </c>
      <c r="E645" s="141">
        <v>27000</v>
      </c>
      <c r="F645" s="187">
        <f t="shared" si="22"/>
        <v>51.149926116773386</v>
      </c>
      <c r="G645" s="188">
        <v>527.86</v>
      </c>
      <c r="H645" s="119" t="s">
        <v>41</v>
      </c>
      <c r="I645" s="143" t="s">
        <v>90</v>
      </c>
      <c r="J645" s="576"/>
    </row>
    <row r="646" spans="1:10" ht="15.75" x14ac:dyDescent="0.25">
      <c r="A646" s="299">
        <v>43178</v>
      </c>
      <c r="B646" s="118" t="s">
        <v>1039</v>
      </c>
      <c r="C646" s="120" t="s">
        <v>761</v>
      </c>
      <c r="D646" s="123" t="s">
        <v>153</v>
      </c>
      <c r="E646" s="141">
        <v>1500</v>
      </c>
      <c r="F646" s="187">
        <f t="shared" ref="F646:F688" si="23">E646/G646</f>
        <v>2.8416625620429659</v>
      </c>
      <c r="G646" s="188">
        <v>527.86</v>
      </c>
      <c r="H646" s="119" t="s">
        <v>41</v>
      </c>
      <c r="I646" s="143" t="s">
        <v>90</v>
      </c>
      <c r="J646" s="576"/>
    </row>
    <row r="647" spans="1:10" ht="15.75" x14ac:dyDescent="0.25">
      <c r="A647" s="299">
        <v>43186</v>
      </c>
      <c r="B647" s="118" t="s">
        <v>1040</v>
      </c>
      <c r="C647" s="120" t="s">
        <v>761</v>
      </c>
      <c r="D647" s="123" t="s">
        <v>153</v>
      </c>
      <c r="E647" s="141">
        <v>19000</v>
      </c>
      <c r="F647" s="187">
        <f t="shared" si="23"/>
        <v>35.994392452544233</v>
      </c>
      <c r="G647" s="188">
        <v>527.86</v>
      </c>
      <c r="H647" s="119" t="s">
        <v>41</v>
      </c>
      <c r="I647" s="143" t="s">
        <v>90</v>
      </c>
      <c r="J647" s="577"/>
    </row>
    <row r="648" spans="1:10" ht="15.75" x14ac:dyDescent="0.25">
      <c r="A648" s="300">
        <v>43165</v>
      </c>
      <c r="B648" s="293" t="s">
        <v>1041</v>
      </c>
      <c r="C648" s="120" t="s">
        <v>761</v>
      </c>
      <c r="D648" s="123" t="s">
        <v>153</v>
      </c>
      <c r="E648" s="294">
        <v>3000</v>
      </c>
      <c r="F648" s="187">
        <f t="shared" si="23"/>
        <v>5.6833251240859317</v>
      </c>
      <c r="G648" s="188">
        <v>527.86</v>
      </c>
      <c r="H648" s="283" t="s">
        <v>40</v>
      </c>
      <c r="I648" s="143" t="s">
        <v>90</v>
      </c>
      <c r="J648" s="575" t="s">
        <v>1042</v>
      </c>
    </row>
    <row r="649" spans="1:10" ht="15.75" x14ac:dyDescent="0.25">
      <c r="A649" s="300">
        <v>43168</v>
      </c>
      <c r="B649" s="293" t="s">
        <v>1043</v>
      </c>
      <c r="C649" s="120" t="s">
        <v>761</v>
      </c>
      <c r="D649" s="123" t="s">
        <v>153</v>
      </c>
      <c r="E649" s="294">
        <v>5200</v>
      </c>
      <c r="F649" s="187">
        <f t="shared" si="23"/>
        <v>9.8510968817489477</v>
      </c>
      <c r="G649" s="188">
        <v>527.86</v>
      </c>
      <c r="H649" s="283" t="s">
        <v>40</v>
      </c>
      <c r="I649" s="143" t="s">
        <v>90</v>
      </c>
      <c r="J649" s="576"/>
    </row>
    <row r="650" spans="1:10" ht="15.75" x14ac:dyDescent="0.25">
      <c r="A650" s="300">
        <v>43173</v>
      </c>
      <c r="B650" s="293" t="s">
        <v>1044</v>
      </c>
      <c r="C650" s="120" t="s">
        <v>761</v>
      </c>
      <c r="D650" s="123" t="s">
        <v>153</v>
      </c>
      <c r="E650" s="294">
        <v>5000</v>
      </c>
      <c r="F650" s="187">
        <f t="shared" si="23"/>
        <v>9.4722085401432192</v>
      </c>
      <c r="G650" s="188">
        <v>527.86</v>
      </c>
      <c r="H650" s="283" t="s">
        <v>40</v>
      </c>
      <c r="I650" s="143" t="s">
        <v>90</v>
      </c>
      <c r="J650" s="576"/>
    </row>
    <row r="651" spans="1:10" ht="15.75" x14ac:dyDescent="0.25">
      <c r="A651" s="299">
        <v>43178</v>
      </c>
      <c r="B651" s="118" t="s">
        <v>1045</v>
      </c>
      <c r="C651" s="120" t="s">
        <v>761</v>
      </c>
      <c r="D651" s="123" t="s">
        <v>153</v>
      </c>
      <c r="E651" s="138">
        <v>18000</v>
      </c>
      <c r="F651" s="187">
        <f t="shared" si="23"/>
        <v>34.099950744515588</v>
      </c>
      <c r="G651" s="188">
        <v>527.86</v>
      </c>
      <c r="H651" s="119" t="s">
        <v>40</v>
      </c>
      <c r="I651" s="143" t="s">
        <v>90</v>
      </c>
      <c r="J651" s="576"/>
    </row>
    <row r="652" spans="1:10" ht="15.75" x14ac:dyDescent="0.25">
      <c r="A652" s="299">
        <v>43178</v>
      </c>
      <c r="B652" s="118" t="s">
        <v>1046</v>
      </c>
      <c r="C652" s="120" t="s">
        <v>761</v>
      </c>
      <c r="D652" s="123" t="s">
        <v>153</v>
      </c>
      <c r="E652" s="138">
        <v>3000</v>
      </c>
      <c r="F652" s="187">
        <f t="shared" si="23"/>
        <v>5.6833251240859317</v>
      </c>
      <c r="G652" s="188">
        <v>527.86</v>
      </c>
      <c r="H652" s="119" t="s">
        <v>40</v>
      </c>
      <c r="I652" s="143" t="s">
        <v>90</v>
      </c>
      <c r="J652" s="577"/>
    </row>
    <row r="653" spans="1:10" ht="15.75" x14ac:dyDescent="0.25">
      <c r="A653" s="300">
        <v>43160</v>
      </c>
      <c r="B653" s="293" t="s">
        <v>1047</v>
      </c>
      <c r="C653" s="120" t="s">
        <v>761</v>
      </c>
      <c r="D653" s="123" t="s">
        <v>153</v>
      </c>
      <c r="E653" s="294">
        <v>6000</v>
      </c>
      <c r="F653" s="187">
        <f t="shared" si="23"/>
        <v>11.366650248171863</v>
      </c>
      <c r="G653" s="188">
        <v>527.86</v>
      </c>
      <c r="H653" s="283" t="s">
        <v>33</v>
      </c>
      <c r="I653" s="143" t="s">
        <v>90</v>
      </c>
      <c r="J653" s="575" t="s">
        <v>1048</v>
      </c>
    </row>
    <row r="654" spans="1:10" ht="15.75" x14ac:dyDescent="0.25">
      <c r="A654" s="300">
        <v>43164</v>
      </c>
      <c r="B654" s="293" t="s">
        <v>1049</v>
      </c>
      <c r="C654" s="120" t="s">
        <v>761</v>
      </c>
      <c r="D654" s="123" t="s">
        <v>153</v>
      </c>
      <c r="E654" s="294">
        <v>6000</v>
      </c>
      <c r="F654" s="187">
        <f t="shared" si="23"/>
        <v>11.366650248171863</v>
      </c>
      <c r="G654" s="188">
        <v>527.86</v>
      </c>
      <c r="H654" s="283" t="s">
        <v>33</v>
      </c>
      <c r="I654" s="143" t="s">
        <v>90</v>
      </c>
      <c r="J654" s="576"/>
    </row>
    <row r="655" spans="1:10" ht="15.75" x14ac:dyDescent="0.25">
      <c r="A655" s="300">
        <v>43164</v>
      </c>
      <c r="B655" s="293" t="s">
        <v>1050</v>
      </c>
      <c r="C655" s="120" t="s">
        <v>761</v>
      </c>
      <c r="D655" s="123" t="s">
        <v>153</v>
      </c>
      <c r="E655" s="294">
        <v>10000</v>
      </c>
      <c r="F655" s="187">
        <f t="shared" si="23"/>
        <v>18.944417080286438</v>
      </c>
      <c r="G655" s="188">
        <v>527.86</v>
      </c>
      <c r="H655" s="283" t="s">
        <v>33</v>
      </c>
      <c r="I655" s="143" t="s">
        <v>90</v>
      </c>
      <c r="J655" s="576"/>
    </row>
    <row r="656" spans="1:10" ht="15.75" x14ac:dyDescent="0.25">
      <c r="A656" s="300">
        <v>43164</v>
      </c>
      <c r="B656" s="293" t="s">
        <v>1051</v>
      </c>
      <c r="C656" s="120" t="s">
        <v>761</v>
      </c>
      <c r="D656" s="123" t="s">
        <v>153</v>
      </c>
      <c r="E656" s="294">
        <v>8000</v>
      </c>
      <c r="F656" s="187">
        <f t="shared" si="23"/>
        <v>15.155533664229152</v>
      </c>
      <c r="G656" s="188">
        <v>527.86</v>
      </c>
      <c r="H656" s="283" t="s">
        <v>33</v>
      </c>
      <c r="I656" s="143" t="s">
        <v>90</v>
      </c>
      <c r="J656" s="576"/>
    </row>
    <row r="657" spans="1:10" ht="15.75" x14ac:dyDescent="0.25">
      <c r="A657" s="300">
        <v>43168</v>
      </c>
      <c r="B657" s="293" t="s">
        <v>1052</v>
      </c>
      <c r="C657" s="120" t="s">
        <v>761</v>
      </c>
      <c r="D657" s="123" t="s">
        <v>153</v>
      </c>
      <c r="E657" s="294">
        <v>9500</v>
      </c>
      <c r="F657" s="187">
        <f t="shared" si="23"/>
        <v>17.997196226272116</v>
      </c>
      <c r="G657" s="188">
        <v>527.86</v>
      </c>
      <c r="H657" s="283" t="s">
        <v>33</v>
      </c>
      <c r="I657" s="143" t="s">
        <v>90</v>
      </c>
      <c r="J657" s="576"/>
    </row>
    <row r="658" spans="1:10" ht="15.75" x14ac:dyDescent="0.25">
      <c r="A658" s="300">
        <v>43172</v>
      </c>
      <c r="B658" s="293" t="s">
        <v>1047</v>
      </c>
      <c r="C658" s="120" t="s">
        <v>761</v>
      </c>
      <c r="D658" s="123" t="s">
        <v>153</v>
      </c>
      <c r="E658" s="294">
        <v>8000</v>
      </c>
      <c r="F658" s="187">
        <f t="shared" si="23"/>
        <v>15.155533664229152</v>
      </c>
      <c r="G658" s="188">
        <v>527.86</v>
      </c>
      <c r="H658" s="283" t="s">
        <v>33</v>
      </c>
      <c r="I658" s="143" t="s">
        <v>90</v>
      </c>
      <c r="J658" s="576"/>
    </row>
    <row r="659" spans="1:10" ht="15.75" x14ac:dyDescent="0.25">
      <c r="A659" s="298">
        <v>43174</v>
      </c>
      <c r="B659" s="142" t="s">
        <v>1053</v>
      </c>
      <c r="C659" s="120" t="s">
        <v>761</v>
      </c>
      <c r="D659" s="123" t="s">
        <v>153</v>
      </c>
      <c r="E659" s="385">
        <v>8000</v>
      </c>
      <c r="F659" s="187">
        <f t="shared" si="23"/>
        <v>15.155533664229152</v>
      </c>
      <c r="G659" s="188">
        <v>527.86</v>
      </c>
      <c r="H659" s="106" t="s">
        <v>33</v>
      </c>
      <c r="I659" s="143" t="s">
        <v>90</v>
      </c>
      <c r="J659" s="576"/>
    </row>
    <row r="660" spans="1:10" ht="15.75" x14ac:dyDescent="0.25">
      <c r="A660" s="299">
        <v>43178</v>
      </c>
      <c r="B660" s="118" t="s">
        <v>1054</v>
      </c>
      <c r="C660" s="120" t="s">
        <v>761</v>
      </c>
      <c r="D660" s="123" t="s">
        <v>153</v>
      </c>
      <c r="E660" s="138">
        <v>6000</v>
      </c>
      <c r="F660" s="187">
        <f t="shared" si="23"/>
        <v>11.366650248171863</v>
      </c>
      <c r="G660" s="188">
        <v>527.86</v>
      </c>
      <c r="H660" s="119" t="s">
        <v>33</v>
      </c>
      <c r="I660" s="143" t="s">
        <v>90</v>
      </c>
      <c r="J660" s="576"/>
    </row>
    <row r="661" spans="1:10" ht="15.75" x14ac:dyDescent="0.25">
      <c r="A661" s="299">
        <v>43178</v>
      </c>
      <c r="B661" s="118" t="s">
        <v>1055</v>
      </c>
      <c r="C661" s="120" t="s">
        <v>761</v>
      </c>
      <c r="D661" s="123" t="s">
        <v>153</v>
      </c>
      <c r="E661" s="138">
        <v>21000</v>
      </c>
      <c r="F661" s="187">
        <f t="shared" si="23"/>
        <v>39.783275868601521</v>
      </c>
      <c r="G661" s="188">
        <v>527.86</v>
      </c>
      <c r="H661" s="119" t="s">
        <v>33</v>
      </c>
      <c r="I661" s="143" t="s">
        <v>90</v>
      </c>
      <c r="J661" s="576"/>
    </row>
    <row r="662" spans="1:10" ht="15.75" x14ac:dyDescent="0.25">
      <c r="A662" s="299">
        <v>43185</v>
      </c>
      <c r="B662" s="118" t="s">
        <v>1056</v>
      </c>
      <c r="C662" s="120" t="s">
        <v>761</v>
      </c>
      <c r="D662" s="123" t="s">
        <v>153</v>
      </c>
      <c r="E662" s="141">
        <v>9500</v>
      </c>
      <c r="F662" s="187">
        <f t="shared" si="23"/>
        <v>17.997196226272116</v>
      </c>
      <c r="G662" s="188">
        <v>527.86</v>
      </c>
      <c r="H662" s="119" t="s">
        <v>33</v>
      </c>
      <c r="I662" s="143" t="s">
        <v>90</v>
      </c>
      <c r="J662" s="576"/>
    </row>
    <row r="663" spans="1:10" ht="15.75" x14ac:dyDescent="0.25">
      <c r="A663" s="299">
        <v>43185</v>
      </c>
      <c r="B663" s="118" t="s">
        <v>1057</v>
      </c>
      <c r="C663" s="120" t="s">
        <v>761</v>
      </c>
      <c r="D663" s="123" t="s">
        <v>153</v>
      </c>
      <c r="E663" s="141">
        <v>10000</v>
      </c>
      <c r="F663" s="187">
        <f t="shared" si="23"/>
        <v>18.944417080286438</v>
      </c>
      <c r="G663" s="188">
        <v>527.86</v>
      </c>
      <c r="H663" s="119" t="s">
        <v>33</v>
      </c>
      <c r="I663" s="143" t="s">
        <v>90</v>
      </c>
      <c r="J663" s="576"/>
    </row>
    <row r="664" spans="1:10" ht="15.75" x14ac:dyDescent="0.25">
      <c r="A664" s="298">
        <v>43187</v>
      </c>
      <c r="B664" s="118" t="s">
        <v>1058</v>
      </c>
      <c r="C664" s="120" t="s">
        <v>761</v>
      </c>
      <c r="D664" s="123" t="s">
        <v>153</v>
      </c>
      <c r="E664" s="138">
        <v>4000</v>
      </c>
      <c r="F664" s="187">
        <f t="shared" si="23"/>
        <v>7.5777668321145759</v>
      </c>
      <c r="G664" s="188">
        <v>527.86</v>
      </c>
      <c r="H664" s="119" t="s">
        <v>33</v>
      </c>
      <c r="I664" s="143" t="s">
        <v>90</v>
      </c>
      <c r="J664" s="577"/>
    </row>
    <row r="665" spans="1:10" ht="15.75" x14ac:dyDescent="0.25">
      <c r="A665" s="300">
        <v>43166</v>
      </c>
      <c r="B665" s="293" t="s">
        <v>1059</v>
      </c>
      <c r="C665" s="120" t="s">
        <v>761</v>
      </c>
      <c r="D665" s="123" t="s">
        <v>153</v>
      </c>
      <c r="E665" s="294">
        <v>3000</v>
      </c>
      <c r="F665" s="187">
        <f t="shared" si="23"/>
        <v>5.6833251240859317</v>
      </c>
      <c r="G665" s="188">
        <v>527.86</v>
      </c>
      <c r="H665" s="283" t="s">
        <v>152</v>
      </c>
      <c r="I665" s="143" t="s">
        <v>90</v>
      </c>
      <c r="J665" s="575" t="s">
        <v>1060</v>
      </c>
    </row>
    <row r="666" spans="1:10" ht="15.75" x14ac:dyDescent="0.25">
      <c r="A666" s="298">
        <v>43174</v>
      </c>
      <c r="B666" s="142" t="s">
        <v>1061</v>
      </c>
      <c r="C666" s="120" t="s">
        <v>761</v>
      </c>
      <c r="D666" s="123" t="s">
        <v>153</v>
      </c>
      <c r="E666" s="295">
        <v>6000</v>
      </c>
      <c r="F666" s="187">
        <f t="shared" si="23"/>
        <v>11.366650248171863</v>
      </c>
      <c r="G666" s="188">
        <v>527.86</v>
      </c>
      <c r="H666" s="106" t="s">
        <v>152</v>
      </c>
      <c r="I666" s="143" t="s">
        <v>90</v>
      </c>
      <c r="J666" s="576"/>
    </row>
    <row r="667" spans="1:10" ht="15.75" x14ac:dyDescent="0.25">
      <c r="A667" s="299">
        <v>43178</v>
      </c>
      <c r="B667" s="118" t="s">
        <v>1062</v>
      </c>
      <c r="C667" s="120" t="s">
        <v>761</v>
      </c>
      <c r="D667" s="123" t="s">
        <v>153</v>
      </c>
      <c r="E667" s="138">
        <v>31000</v>
      </c>
      <c r="F667" s="187">
        <f t="shared" si="23"/>
        <v>58.727692948887963</v>
      </c>
      <c r="G667" s="188">
        <v>527.86</v>
      </c>
      <c r="H667" s="119" t="s">
        <v>152</v>
      </c>
      <c r="I667" s="143" t="s">
        <v>90</v>
      </c>
      <c r="J667" s="576"/>
    </row>
    <row r="668" spans="1:10" ht="15.75" x14ac:dyDescent="0.25">
      <c r="A668" s="298">
        <v>43187</v>
      </c>
      <c r="B668" s="118" t="s">
        <v>1063</v>
      </c>
      <c r="C668" s="120" t="s">
        <v>761</v>
      </c>
      <c r="D668" s="123" t="s">
        <v>153</v>
      </c>
      <c r="E668" s="138">
        <v>4500</v>
      </c>
      <c r="F668" s="187">
        <f t="shared" si="23"/>
        <v>8.5249876861288971</v>
      </c>
      <c r="G668" s="188">
        <v>527.86</v>
      </c>
      <c r="H668" s="119" t="s">
        <v>152</v>
      </c>
      <c r="I668" s="143" t="s">
        <v>90</v>
      </c>
      <c r="J668" s="577"/>
    </row>
    <row r="669" spans="1:10" ht="15.75" x14ac:dyDescent="0.25">
      <c r="A669" s="388">
        <v>43192</v>
      </c>
      <c r="B669" s="363" t="s">
        <v>1064</v>
      </c>
      <c r="C669" s="120" t="s">
        <v>108</v>
      </c>
      <c r="D669" s="123" t="s">
        <v>3</v>
      </c>
      <c r="E669" s="356">
        <v>12000</v>
      </c>
      <c r="F669" s="187">
        <f t="shared" si="23"/>
        <v>22.590786724147666</v>
      </c>
      <c r="G669" s="188">
        <v>531.19000000000005</v>
      </c>
      <c r="H669" s="283" t="s">
        <v>1065</v>
      </c>
      <c r="I669" s="143" t="s">
        <v>1066</v>
      </c>
      <c r="J669" s="389" t="s">
        <v>1067</v>
      </c>
    </row>
    <row r="670" spans="1:10" ht="15.75" x14ac:dyDescent="0.25">
      <c r="A670" s="388">
        <v>43192</v>
      </c>
      <c r="B670" s="363" t="s">
        <v>1068</v>
      </c>
      <c r="C670" s="120" t="s">
        <v>108</v>
      </c>
      <c r="D670" s="123" t="s">
        <v>3</v>
      </c>
      <c r="E670" s="356">
        <v>80000</v>
      </c>
      <c r="F670" s="187">
        <f t="shared" si="23"/>
        <v>150.60524482765112</v>
      </c>
      <c r="G670" s="188">
        <v>531.19000000000005</v>
      </c>
      <c r="H670" s="283" t="s">
        <v>1065</v>
      </c>
      <c r="I670" s="143" t="s">
        <v>1066</v>
      </c>
      <c r="J670" s="389" t="s">
        <v>1069</v>
      </c>
    </row>
    <row r="671" spans="1:10" ht="15.75" x14ac:dyDescent="0.25">
      <c r="A671" s="388">
        <v>43192</v>
      </c>
      <c r="B671" s="390" t="s">
        <v>1070</v>
      </c>
      <c r="C671" s="144" t="s">
        <v>176</v>
      </c>
      <c r="D671" s="125" t="s">
        <v>752</v>
      </c>
      <c r="E671" s="391">
        <v>75000</v>
      </c>
      <c r="F671" s="187">
        <f t="shared" si="23"/>
        <v>141.19241702592291</v>
      </c>
      <c r="G671" s="188">
        <v>531.19000000000005</v>
      </c>
      <c r="H671" s="283" t="s">
        <v>1065</v>
      </c>
      <c r="I671" s="143" t="s">
        <v>1066</v>
      </c>
      <c r="J671" s="389" t="s">
        <v>1071</v>
      </c>
    </row>
    <row r="672" spans="1:10" ht="15.75" hidden="1" x14ac:dyDescent="0.25">
      <c r="A672" s="388">
        <v>43192</v>
      </c>
      <c r="B672" s="363" t="s">
        <v>1072</v>
      </c>
      <c r="C672" s="120" t="s">
        <v>108</v>
      </c>
      <c r="D672" s="123" t="s">
        <v>3</v>
      </c>
      <c r="E672" s="356">
        <v>18000</v>
      </c>
      <c r="F672" s="187">
        <f t="shared" si="23"/>
        <v>34.475493669916297</v>
      </c>
      <c r="G672" s="188">
        <v>522.11</v>
      </c>
      <c r="H672" s="283" t="s">
        <v>1065</v>
      </c>
      <c r="I672" s="143" t="s">
        <v>100</v>
      </c>
      <c r="J672" s="389" t="s">
        <v>1073</v>
      </c>
    </row>
    <row r="673" spans="1:10" ht="15.75" x14ac:dyDescent="0.25">
      <c r="A673" s="388">
        <v>43192</v>
      </c>
      <c r="B673" s="363" t="s">
        <v>1074</v>
      </c>
      <c r="C673" s="120" t="s">
        <v>792</v>
      </c>
      <c r="D673" s="124" t="s">
        <v>752</v>
      </c>
      <c r="E673" s="356">
        <v>2000</v>
      </c>
      <c r="F673" s="187">
        <f t="shared" si="23"/>
        <v>3.7651311206912776</v>
      </c>
      <c r="G673" s="188">
        <v>531.19000000000005</v>
      </c>
      <c r="H673" s="283" t="s">
        <v>1065</v>
      </c>
      <c r="I673" s="143" t="s">
        <v>1066</v>
      </c>
      <c r="J673" s="389" t="s">
        <v>1075</v>
      </c>
    </row>
    <row r="674" spans="1:10" ht="15.75" hidden="1" x14ac:dyDescent="0.25">
      <c r="A674" s="388">
        <v>43192</v>
      </c>
      <c r="B674" s="363" t="s">
        <v>1076</v>
      </c>
      <c r="C674" s="120" t="s">
        <v>108</v>
      </c>
      <c r="D674" s="124" t="s">
        <v>3</v>
      </c>
      <c r="E674" s="356">
        <v>51000</v>
      </c>
      <c r="F674" s="187">
        <f t="shared" si="23"/>
        <v>97.680565398096178</v>
      </c>
      <c r="G674" s="188">
        <v>522.11</v>
      </c>
      <c r="H674" s="283" t="s">
        <v>1065</v>
      </c>
      <c r="I674" s="143" t="s">
        <v>100</v>
      </c>
      <c r="J674" s="389" t="s">
        <v>1077</v>
      </c>
    </row>
    <row r="675" spans="1:10" ht="15.75" x14ac:dyDescent="0.25">
      <c r="A675" s="388">
        <v>43192</v>
      </c>
      <c r="B675" s="363" t="s">
        <v>1078</v>
      </c>
      <c r="C675" s="144" t="s">
        <v>176</v>
      </c>
      <c r="D675" s="124" t="s">
        <v>752</v>
      </c>
      <c r="E675" s="356">
        <v>5600</v>
      </c>
      <c r="F675" s="187">
        <f t="shared" si="23"/>
        <v>10.542367137935578</v>
      </c>
      <c r="G675" s="188">
        <v>531.19000000000005</v>
      </c>
      <c r="H675" s="283" t="s">
        <v>1065</v>
      </c>
      <c r="I675" s="143" t="s">
        <v>1066</v>
      </c>
      <c r="J675" s="389" t="s">
        <v>1079</v>
      </c>
    </row>
    <row r="676" spans="1:10" ht="15.75" hidden="1" x14ac:dyDescent="0.25">
      <c r="A676" s="388">
        <v>43192</v>
      </c>
      <c r="B676" s="363" t="s">
        <v>1080</v>
      </c>
      <c r="C676" s="120" t="s">
        <v>108</v>
      </c>
      <c r="D676" s="123" t="s">
        <v>3</v>
      </c>
      <c r="E676" s="356">
        <v>9000</v>
      </c>
      <c r="F676" s="187">
        <f t="shared" si="23"/>
        <v>17.237746834958148</v>
      </c>
      <c r="G676" s="188">
        <v>522.11</v>
      </c>
      <c r="H676" s="283" t="s">
        <v>1065</v>
      </c>
      <c r="I676" s="143" t="s">
        <v>100</v>
      </c>
      <c r="J676" s="389" t="s">
        <v>1081</v>
      </c>
    </row>
    <row r="677" spans="1:10" ht="15.75" hidden="1" x14ac:dyDescent="0.25">
      <c r="A677" s="388">
        <v>43192</v>
      </c>
      <c r="B677" s="363" t="s">
        <v>1082</v>
      </c>
      <c r="C677" s="120" t="s">
        <v>108</v>
      </c>
      <c r="D677" s="123" t="s">
        <v>3</v>
      </c>
      <c r="E677" s="356">
        <v>37900</v>
      </c>
      <c r="F677" s="187">
        <f t="shared" si="23"/>
        <v>72.590067227212657</v>
      </c>
      <c r="G677" s="188">
        <v>522.11</v>
      </c>
      <c r="H677" s="283" t="s">
        <v>1065</v>
      </c>
      <c r="I677" s="143" t="s">
        <v>100</v>
      </c>
      <c r="J677" s="389" t="s">
        <v>1083</v>
      </c>
    </row>
    <row r="678" spans="1:10" ht="15.75" hidden="1" x14ac:dyDescent="0.25">
      <c r="A678" s="388">
        <v>43192</v>
      </c>
      <c r="B678" s="363" t="s">
        <v>1084</v>
      </c>
      <c r="C678" s="120" t="s">
        <v>108</v>
      </c>
      <c r="D678" s="123" t="s">
        <v>3</v>
      </c>
      <c r="E678" s="356">
        <v>289</v>
      </c>
      <c r="F678" s="187">
        <f t="shared" si="23"/>
        <v>0.55352320392254506</v>
      </c>
      <c r="G678" s="188">
        <v>522.11</v>
      </c>
      <c r="H678" s="283" t="s">
        <v>1065</v>
      </c>
      <c r="I678" s="143" t="s">
        <v>100</v>
      </c>
      <c r="J678" s="389" t="s">
        <v>1085</v>
      </c>
    </row>
    <row r="679" spans="1:10" ht="15.75" hidden="1" x14ac:dyDescent="0.25">
      <c r="A679" s="388">
        <v>43192</v>
      </c>
      <c r="B679" s="363" t="s">
        <v>1086</v>
      </c>
      <c r="C679" s="144" t="s">
        <v>524</v>
      </c>
      <c r="D679" s="123" t="s">
        <v>3</v>
      </c>
      <c r="E679" s="356">
        <v>6149</v>
      </c>
      <c r="F679" s="187">
        <f t="shared" si="23"/>
        <v>11.777211698684185</v>
      </c>
      <c r="G679" s="188">
        <v>522.11</v>
      </c>
      <c r="H679" s="283" t="s">
        <v>1065</v>
      </c>
      <c r="I679" s="143" t="s">
        <v>100</v>
      </c>
      <c r="J679" s="389" t="s">
        <v>1087</v>
      </c>
    </row>
    <row r="680" spans="1:10" ht="15.75" hidden="1" x14ac:dyDescent="0.25">
      <c r="A680" s="392">
        <v>43192</v>
      </c>
      <c r="B680" s="363" t="s">
        <v>1088</v>
      </c>
      <c r="C680" s="112" t="s">
        <v>176</v>
      </c>
      <c r="D680" s="124" t="s">
        <v>3</v>
      </c>
      <c r="E680" s="356">
        <v>25000</v>
      </c>
      <c r="F680" s="187">
        <f t="shared" si="23"/>
        <v>47.882630097105974</v>
      </c>
      <c r="G680" s="188">
        <v>522.11</v>
      </c>
      <c r="H680" s="283" t="s">
        <v>893</v>
      </c>
      <c r="I680" s="143" t="s">
        <v>100</v>
      </c>
      <c r="J680" s="389" t="s">
        <v>1089</v>
      </c>
    </row>
    <row r="681" spans="1:10" ht="15.75" hidden="1" x14ac:dyDescent="0.25">
      <c r="A681" s="122">
        <v>43193</v>
      </c>
      <c r="B681" s="148" t="s">
        <v>1090</v>
      </c>
      <c r="C681" s="144" t="s">
        <v>524</v>
      </c>
      <c r="D681" s="123" t="s">
        <v>3</v>
      </c>
      <c r="E681" s="393">
        <v>350000</v>
      </c>
      <c r="F681" s="187">
        <f t="shared" si="23"/>
        <v>670.35682135948366</v>
      </c>
      <c r="G681" s="188">
        <v>522.11</v>
      </c>
      <c r="H681" s="283" t="s">
        <v>522</v>
      </c>
      <c r="I681" s="143" t="s">
        <v>100</v>
      </c>
      <c r="J681" s="603" t="s">
        <v>1091</v>
      </c>
    </row>
    <row r="682" spans="1:10" ht="15.75" hidden="1" x14ac:dyDescent="0.25">
      <c r="A682" s="122">
        <v>43193</v>
      </c>
      <c r="B682" s="148" t="s">
        <v>1092</v>
      </c>
      <c r="C682" s="144" t="s">
        <v>331</v>
      </c>
      <c r="D682" s="123" t="s">
        <v>3</v>
      </c>
      <c r="E682" s="393">
        <v>100000</v>
      </c>
      <c r="F682" s="187">
        <f t="shared" si="23"/>
        <v>191.53052038842389</v>
      </c>
      <c r="G682" s="188">
        <v>522.11</v>
      </c>
      <c r="H682" s="283" t="s">
        <v>522</v>
      </c>
      <c r="I682" s="143" t="s">
        <v>100</v>
      </c>
      <c r="J682" s="604"/>
    </row>
    <row r="683" spans="1:10" ht="15.75" x14ac:dyDescent="0.25">
      <c r="A683" s="394">
        <v>43193</v>
      </c>
      <c r="B683" s="144" t="s">
        <v>1093</v>
      </c>
      <c r="C683" s="112" t="s">
        <v>1094</v>
      </c>
      <c r="D683" s="124" t="s">
        <v>102</v>
      </c>
      <c r="E683" s="393">
        <v>150000</v>
      </c>
      <c r="F683" s="187">
        <f t="shared" si="23"/>
        <v>287.29578058263581</v>
      </c>
      <c r="G683" s="188">
        <v>522.11</v>
      </c>
      <c r="H683" s="283" t="s">
        <v>522</v>
      </c>
      <c r="I683" s="143" t="s">
        <v>1066</v>
      </c>
      <c r="J683" s="57" t="s">
        <v>1095</v>
      </c>
    </row>
    <row r="684" spans="1:10" ht="15.75" hidden="1" x14ac:dyDescent="0.25">
      <c r="A684" s="394">
        <v>43193</v>
      </c>
      <c r="B684" s="144" t="s">
        <v>1096</v>
      </c>
      <c r="C684" s="112" t="s">
        <v>751</v>
      </c>
      <c r="D684" s="124" t="s">
        <v>328</v>
      </c>
      <c r="E684" s="393">
        <v>134000</v>
      </c>
      <c r="F684" s="187">
        <f t="shared" si="23"/>
        <v>256.65089732048801</v>
      </c>
      <c r="G684" s="188">
        <v>522.11</v>
      </c>
      <c r="H684" s="283" t="s">
        <v>522</v>
      </c>
      <c r="I684" s="143" t="s">
        <v>100</v>
      </c>
      <c r="J684" s="57" t="s">
        <v>1097</v>
      </c>
    </row>
    <row r="685" spans="1:10" ht="15.75" hidden="1" x14ac:dyDescent="0.25">
      <c r="A685" s="388">
        <v>43193</v>
      </c>
      <c r="B685" s="395" t="s">
        <v>1098</v>
      </c>
      <c r="C685" s="112" t="s">
        <v>401</v>
      </c>
      <c r="D685" s="124" t="s">
        <v>3</v>
      </c>
      <c r="E685" s="356">
        <v>64200</v>
      </c>
      <c r="F685" s="187">
        <f t="shared" si="23"/>
        <v>122.96259408936814</v>
      </c>
      <c r="G685" s="188">
        <v>522.11</v>
      </c>
      <c r="H685" s="283" t="s">
        <v>518</v>
      </c>
      <c r="I685" s="143" t="s">
        <v>100</v>
      </c>
      <c r="J685" s="389" t="s">
        <v>1099</v>
      </c>
    </row>
    <row r="686" spans="1:10" ht="15.75" hidden="1" x14ac:dyDescent="0.25">
      <c r="A686" s="388">
        <v>43193</v>
      </c>
      <c r="B686" s="395" t="s">
        <v>1100</v>
      </c>
      <c r="C686" s="112" t="s">
        <v>401</v>
      </c>
      <c r="D686" s="124" t="s">
        <v>25</v>
      </c>
      <c r="E686" s="356">
        <v>18000</v>
      </c>
      <c r="F686" s="187">
        <f t="shared" si="23"/>
        <v>34.475493669916297</v>
      </c>
      <c r="G686" s="188">
        <v>522.11</v>
      </c>
      <c r="H686" s="283" t="s">
        <v>518</v>
      </c>
      <c r="I686" s="143" t="s">
        <v>100</v>
      </c>
      <c r="J686" s="389" t="s">
        <v>1101</v>
      </c>
    </row>
    <row r="687" spans="1:10" ht="15.75" hidden="1" x14ac:dyDescent="0.25">
      <c r="A687" s="330">
        <v>43195</v>
      </c>
      <c r="B687" s="118" t="s">
        <v>1102</v>
      </c>
      <c r="C687" s="120" t="s">
        <v>108</v>
      </c>
      <c r="D687" s="125" t="s">
        <v>3</v>
      </c>
      <c r="E687" s="331">
        <v>117500</v>
      </c>
      <c r="F687" s="187">
        <f t="shared" si="23"/>
        <v>225.04836145639808</v>
      </c>
      <c r="G687" s="188">
        <v>522.11</v>
      </c>
      <c r="H687" s="119" t="s">
        <v>40</v>
      </c>
      <c r="I687" s="143" t="s">
        <v>100</v>
      </c>
      <c r="J687" s="389" t="s">
        <v>1103</v>
      </c>
    </row>
    <row r="688" spans="1:10" ht="15.75" x14ac:dyDescent="0.25">
      <c r="A688" s="330">
        <v>54153</v>
      </c>
      <c r="B688" s="118" t="s">
        <v>1104</v>
      </c>
      <c r="C688" s="118" t="s">
        <v>764</v>
      </c>
      <c r="D688" s="125" t="s">
        <v>102</v>
      </c>
      <c r="E688" s="331">
        <v>4700</v>
      </c>
      <c r="F688" s="187">
        <f t="shared" si="23"/>
        <v>9.0019344582559224</v>
      </c>
      <c r="G688" s="188">
        <v>522.11</v>
      </c>
      <c r="H688" s="119" t="s">
        <v>156</v>
      </c>
      <c r="I688" s="143" t="s">
        <v>1066</v>
      </c>
      <c r="J688" s="389" t="s">
        <v>1105</v>
      </c>
    </row>
    <row r="689" spans="1:10" ht="15.75" x14ac:dyDescent="0.25">
      <c r="A689" s="330">
        <v>43195</v>
      </c>
      <c r="B689" s="118" t="s">
        <v>1106</v>
      </c>
      <c r="C689" s="120" t="s">
        <v>792</v>
      </c>
      <c r="D689" s="123" t="s">
        <v>34</v>
      </c>
      <c r="E689" s="331">
        <v>3000</v>
      </c>
      <c r="F689" s="187">
        <f>E689/G689</f>
        <v>5.6476966810369165</v>
      </c>
      <c r="G689" s="188">
        <v>531.19000000000005</v>
      </c>
      <c r="H689" s="118" t="s">
        <v>152</v>
      </c>
      <c r="I689" s="143" t="s">
        <v>1066</v>
      </c>
      <c r="J689" s="389" t="s">
        <v>1107</v>
      </c>
    </row>
    <row r="690" spans="1:10" ht="15.75" hidden="1" x14ac:dyDescent="0.25">
      <c r="A690" s="394">
        <v>43195</v>
      </c>
      <c r="B690" s="144" t="s">
        <v>1108</v>
      </c>
      <c r="C690" s="112" t="s">
        <v>110</v>
      </c>
      <c r="D690" s="123" t="s">
        <v>3</v>
      </c>
      <c r="E690" s="393">
        <v>716488</v>
      </c>
      <c r="F690" s="187">
        <f t="shared" ref="F690:F716" si="24">E690/G690</f>
        <v>1372.2931949206106</v>
      </c>
      <c r="G690" s="188">
        <v>522.11</v>
      </c>
      <c r="H690" s="118" t="s">
        <v>522</v>
      </c>
      <c r="I690" s="143" t="s">
        <v>100</v>
      </c>
      <c r="J690" s="57" t="s">
        <v>1109</v>
      </c>
    </row>
    <row r="691" spans="1:10" ht="15.75" hidden="1" x14ac:dyDescent="0.25">
      <c r="A691" s="394">
        <v>43196</v>
      </c>
      <c r="B691" s="147" t="s">
        <v>1110</v>
      </c>
      <c r="C691" s="112" t="s">
        <v>331</v>
      </c>
      <c r="D691" s="123" t="s">
        <v>3</v>
      </c>
      <c r="E691" s="302">
        <v>50160</v>
      </c>
      <c r="F691" s="187">
        <f t="shared" si="24"/>
        <v>96.071709026833418</v>
      </c>
      <c r="G691" s="188">
        <v>522.11</v>
      </c>
      <c r="H691" s="118" t="s">
        <v>522</v>
      </c>
      <c r="I691" s="143" t="s">
        <v>100</v>
      </c>
      <c r="J691" s="57" t="s">
        <v>1111</v>
      </c>
    </row>
    <row r="692" spans="1:10" ht="15.75" hidden="1" x14ac:dyDescent="0.25">
      <c r="A692" s="396">
        <v>43196</v>
      </c>
      <c r="B692" s="342" t="s">
        <v>1112</v>
      </c>
      <c r="C692" s="112" t="s">
        <v>110</v>
      </c>
      <c r="D692" s="123" t="s">
        <v>3</v>
      </c>
      <c r="E692" s="302">
        <v>75600</v>
      </c>
      <c r="F692" s="187">
        <f t="shared" si="24"/>
        <v>144.79707341364846</v>
      </c>
      <c r="G692" s="188">
        <v>522.11</v>
      </c>
      <c r="H692" s="118" t="s">
        <v>522</v>
      </c>
      <c r="I692" s="143" t="s">
        <v>100</v>
      </c>
      <c r="J692" s="57" t="s">
        <v>1113</v>
      </c>
    </row>
    <row r="693" spans="1:10" ht="15.75" hidden="1" x14ac:dyDescent="0.25">
      <c r="A693" s="394">
        <v>43196</v>
      </c>
      <c r="B693" s="147" t="s">
        <v>1114</v>
      </c>
      <c r="C693" s="112" t="s">
        <v>801</v>
      </c>
      <c r="D693" s="123" t="s">
        <v>25</v>
      </c>
      <c r="E693" s="302">
        <v>278782</v>
      </c>
      <c r="F693" s="187">
        <f t="shared" si="24"/>
        <v>533.95261534925589</v>
      </c>
      <c r="G693" s="188">
        <v>522.11</v>
      </c>
      <c r="H693" s="118" t="s">
        <v>522</v>
      </c>
      <c r="I693" s="143" t="s">
        <v>100</v>
      </c>
      <c r="J693" s="57" t="s">
        <v>1115</v>
      </c>
    </row>
    <row r="694" spans="1:10" ht="15.75" hidden="1" x14ac:dyDescent="0.25">
      <c r="A694" s="394">
        <v>43196</v>
      </c>
      <c r="B694" s="147" t="s">
        <v>1116</v>
      </c>
      <c r="C694" s="120" t="s">
        <v>108</v>
      </c>
      <c r="D694" s="123" t="s">
        <v>3</v>
      </c>
      <c r="E694" s="302">
        <v>45720</v>
      </c>
      <c r="F694" s="187">
        <f t="shared" si="24"/>
        <v>87.567753921587396</v>
      </c>
      <c r="G694" s="188">
        <v>522.11</v>
      </c>
      <c r="H694" s="118" t="s">
        <v>522</v>
      </c>
      <c r="I694" s="143" t="s">
        <v>100</v>
      </c>
      <c r="J694" s="57" t="s">
        <v>1117</v>
      </c>
    </row>
    <row r="695" spans="1:10" ht="15.75" x14ac:dyDescent="0.25">
      <c r="A695" s="330">
        <v>43196</v>
      </c>
      <c r="B695" s="118" t="s">
        <v>1118</v>
      </c>
      <c r="C695" s="120" t="s">
        <v>792</v>
      </c>
      <c r="D695" s="123" t="s">
        <v>34</v>
      </c>
      <c r="E695" s="331">
        <v>2500</v>
      </c>
      <c r="F695" s="187">
        <f t="shared" si="24"/>
        <v>4.7064139008640975</v>
      </c>
      <c r="G695" s="188">
        <v>531.19000000000005</v>
      </c>
      <c r="H695" s="118" t="s">
        <v>33</v>
      </c>
      <c r="I695" s="143" t="s">
        <v>1066</v>
      </c>
      <c r="J695" s="389" t="s">
        <v>1119</v>
      </c>
    </row>
    <row r="696" spans="1:10" ht="15.75" x14ac:dyDescent="0.25">
      <c r="A696" s="330">
        <v>43196</v>
      </c>
      <c r="B696" s="118" t="s">
        <v>1120</v>
      </c>
      <c r="C696" s="120" t="s">
        <v>792</v>
      </c>
      <c r="D696" s="126" t="s">
        <v>34</v>
      </c>
      <c r="E696" s="331">
        <v>3000</v>
      </c>
      <c r="F696" s="187">
        <f t="shared" si="24"/>
        <v>5.6476966810369165</v>
      </c>
      <c r="G696" s="188">
        <v>531.19000000000005</v>
      </c>
      <c r="H696" s="118" t="s">
        <v>39</v>
      </c>
      <c r="I696" s="143" t="s">
        <v>1066</v>
      </c>
      <c r="J696" s="389" t="s">
        <v>1121</v>
      </c>
    </row>
    <row r="697" spans="1:10" ht="15.75" x14ac:dyDescent="0.25">
      <c r="A697" s="330">
        <v>43196</v>
      </c>
      <c r="B697" s="118" t="s">
        <v>1122</v>
      </c>
      <c r="C697" s="144" t="s">
        <v>176</v>
      </c>
      <c r="D697" s="126" t="s">
        <v>34</v>
      </c>
      <c r="E697" s="331">
        <v>500</v>
      </c>
      <c r="F697" s="187">
        <f t="shared" si="24"/>
        <v>0.94128278017281941</v>
      </c>
      <c r="G697" s="188">
        <v>531.19000000000005</v>
      </c>
      <c r="H697" s="118" t="s">
        <v>40</v>
      </c>
      <c r="I697" s="143" t="s">
        <v>1066</v>
      </c>
      <c r="J697" s="605" t="s">
        <v>1123</v>
      </c>
    </row>
    <row r="698" spans="1:10" ht="15.75" x14ac:dyDescent="0.25">
      <c r="A698" s="330">
        <v>43196</v>
      </c>
      <c r="B698" s="118" t="s">
        <v>1106</v>
      </c>
      <c r="C698" s="120" t="s">
        <v>792</v>
      </c>
      <c r="D698" s="123" t="s">
        <v>34</v>
      </c>
      <c r="E698" s="333">
        <v>5500</v>
      </c>
      <c r="F698" s="187">
        <f t="shared" si="24"/>
        <v>10.354110581901013</v>
      </c>
      <c r="G698" s="188">
        <v>531.19000000000005</v>
      </c>
      <c r="H698" s="119" t="s">
        <v>40</v>
      </c>
      <c r="I698" s="143" t="s">
        <v>1066</v>
      </c>
      <c r="J698" s="606"/>
    </row>
    <row r="699" spans="1:10" ht="15.75" x14ac:dyDescent="0.25">
      <c r="A699" s="330">
        <v>43196</v>
      </c>
      <c r="B699" s="118" t="s">
        <v>1124</v>
      </c>
      <c r="C699" s="120" t="s">
        <v>792</v>
      </c>
      <c r="D699" s="125" t="s">
        <v>34</v>
      </c>
      <c r="E699" s="333">
        <v>7000</v>
      </c>
      <c r="F699" s="187">
        <f t="shared" si="24"/>
        <v>13.177958922419473</v>
      </c>
      <c r="G699" s="188">
        <v>531.19000000000005</v>
      </c>
      <c r="H699" s="119" t="s">
        <v>41</v>
      </c>
      <c r="I699" s="143" t="s">
        <v>1066</v>
      </c>
      <c r="J699" s="397" t="s">
        <v>1125</v>
      </c>
    </row>
    <row r="700" spans="1:10" ht="15.75" hidden="1" x14ac:dyDescent="0.25">
      <c r="A700" s="330">
        <v>43196</v>
      </c>
      <c r="B700" s="118" t="s">
        <v>1126</v>
      </c>
      <c r="C700" s="144" t="s">
        <v>171</v>
      </c>
      <c r="D700" s="125" t="s">
        <v>3</v>
      </c>
      <c r="E700" s="333">
        <v>179000</v>
      </c>
      <c r="F700" s="187">
        <f t="shared" si="24"/>
        <v>342.83963149527875</v>
      </c>
      <c r="G700" s="188">
        <v>522.11</v>
      </c>
      <c r="H700" s="119" t="s">
        <v>503</v>
      </c>
      <c r="I700" s="143" t="s">
        <v>100</v>
      </c>
      <c r="J700" s="397" t="s">
        <v>1127</v>
      </c>
    </row>
    <row r="701" spans="1:10" ht="15.75" hidden="1" x14ac:dyDescent="0.25">
      <c r="A701" s="398">
        <v>43199</v>
      </c>
      <c r="B701" s="144" t="s">
        <v>204</v>
      </c>
      <c r="C701" s="144" t="s">
        <v>109</v>
      </c>
      <c r="D701" s="125" t="s">
        <v>3</v>
      </c>
      <c r="E701" s="146">
        <v>2925</v>
      </c>
      <c r="F701" s="187">
        <f t="shared" si="24"/>
        <v>5.6022677213613985</v>
      </c>
      <c r="G701" s="188">
        <v>522.11</v>
      </c>
      <c r="H701" s="119" t="s">
        <v>479</v>
      </c>
      <c r="I701" s="143" t="s">
        <v>100</v>
      </c>
      <c r="J701" s="57" t="s">
        <v>1128</v>
      </c>
    </row>
    <row r="702" spans="1:10" ht="15.75" hidden="1" x14ac:dyDescent="0.25">
      <c r="A702" s="343">
        <v>42834</v>
      </c>
      <c r="B702" s="147" t="s">
        <v>508</v>
      </c>
      <c r="C702" s="144" t="s">
        <v>109</v>
      </c>
      <c r="D702" s="125" t="s">
        <v>3</v>
      </c>
      <c r="E702" s="302">
        <v>5850</v>
      </c>
      <c r="F702" s="187">
        <f t="shared" si="24"/>
        <v>11.204535442722797</v>
      </c>
      <c r="G702" s="188">
        <v>522.11</v>
      </c>
      <c r="H702" s="119" t="s">
        <v>522</v>
      </c>
      <c r="I702" s="143" t="s">
        <v>100</v>
      </c>
      <c r="J702" s="57" t="s">
        <v>1129</v>
      </c>
    </row>
    <row r="703" spans="1:10" ht="15.75" hidden="1" x14ac:dyDescent="0.25">
      <c r="A703" s="330">
        <v>43200</v>
      </c>
      <c r="B703" s="118" t="s">
        <v>1130</v>
      </c>
      <c r="C703" s="144" t="s">
        <v>108</v>
      </c>
      <c r="D703" s="123" t="s">
        <v>3</v>
      </c>
      <c r="E703" s="331">
        <v>59250</v>
      </c>
      <c r="F703" s="187">
        <f t="shared" si="24"/>
        <v>113.48183333014116</v>
      </c>
      <c r="G703" s="188">
        <v>522.11</v>
      </c>
      <c r="H703" s="119" t="s">
        <v>518</v>
      </c>
      <c r="I703" s="143" t="s">
        <v>100</v>
      </c>
      <c r="J703" s="397" t="s">
        <v>1131</v>
      </c>
    </row>
    <row r="704" spans="1:10" ht="15.75" x14ac:dyDescent="0.25">
      <c r="A704" s="330">
        <v>43200</v>
      </c>
      <c r="B704" s="106" t="s">
        <v>1132</v>
      </c>
      <c r="C704" s="118" t="s">
        <v>764</v>
      </c>
      <c r="D704" s="123" t="s">
        <v>34</v>
      </c>
      <c r="E704" s="331">
        <v>24000</v>
      </c>
      <c r="F704" s="187">
        <f t="shared" si="24"/>
        <v>45.181573448295332</v>
      </c>
      <c r="G704" s="188">
        <v>531.19000000000005</v>
      </c>
      <c r="H704" s="119" t="s">
        <v>152</v>
      </c>
      <c r="I704" s="143" t="s">
        <v>1066</v>
      </c>
      <c r="J704" s="397" t="s">
        <v>1133</v>
      </c>
    </row>
    <row r="705" spans="1:10" ht="15.75" x14ac:dyDescent="0.25">
      <c r="A705" s="330">
        <v>43200</v>
      </c>
      <c r="B705" s="106" t="s">
        <v>931</v>
      </c>
      <c r="C705" s="118" t="s">
        <v>764</v>
      </c>
      <c r="D705" s="123" t="s">
        <v>34</v>
      </c>
      <c r="E705" s="331">
        <v>15000</v>
      </c>
      <c r="F705" s="187">
        <f t="shared" si="24"/>
        <v>28.238483405184581</v>
      </c>
      <c r="G705" s="188">
        <v>531.19000000000005</v>
      </c>
      <c r="H705" s="119" t="s">
        <v>152</v>
      </c>
      <c r="I705" s="143" t="s">
        <v>1066</v>
      </c>
      <c r="J705" s="397" t="s">
        <v>1134</v>
      </c>
    </row>
    <row r="706" spans="1:10" ht="15.75" x14ac:dyDescent="0.25">
      <c r="A706" s="330">
        <v>43200</v>
      </c>
      <c r="B706" s="106" t="s">
        <v>1132</v>
      </c>
      <c r="C706" s="118" t="s">
        <v>764</v>
      </c>
      <c r="D706" s="123" t="s">
        <v>34</v>
      </c>
      <c r="E706" s="331">
        <v>24000</v>
      </c>
      <c r="F706" s="187">
        <f t="shared" si="24"/>
        <v>45.181573448295332</v>
      </c>
      <c r="G706" s="188">
        <v>531.19000000000005</v>
      </c>
      <c r="H706" s="119" t="s">
        <v>40</v>
      </c>
      <c r="I706" s="143" t="s">
        <v>1066</v>
      </c>
      <c r="J706" s="397" t="s">
        <v>1135</v>
      </c>
    </row>
    <row r="707" spans="1:10" ht="15.75" x14ac:dyDescent="0.25">
      <c r="A707" s="330">
        <v>43200</v>
      </c>
      <c r="B707" s="118" t="s">
        <v>931</v>
      </c>
      <c r="C707" s="118" t="s">
        <v>764</v>
      </c>
      <c r="D707" s="123" t="s">
        <v>34</v>
      </c>
      <c r="E707" s="331">
        <v>15000</v>
      </c>
      <c r="F707" s="187">
        <f t="shared" si="24"/>
        <v>28.238483405184581</v>
      </c>
      <c r="G707" s="188">
        <v>531.19000000000005</v>
      </c>
      <c r="H707" s="119" t="s">
        <v>40</v>
      </c>
      <c r="I707" s="143" t="s">
        <v>1066</v>
      </c>
      <c r="J707" s="600" t="s">
        <v>1136</v>
      </c>
    </row>
    <row r="708" spans="1:10" ht="15.75" x14ac:dyDescent="0.25">
      <c r="A708" s="330">
        <v>43200</v>
      </c>
      <c r="B708" s="118" t="s">
        <v>1137</v>
      </c>
      <c r="C708" s="120" t="s">
        <v>792</v>
      </c>
      <c r="D708" s="123" t="s">
        <v>34</v>
      </c>
      <c r="E708" s="331">
        <v>5000</v>
      </c>
      <c r="F708" s="187">
        <f t="shared" si="24"/>
        <v>9.412827801728195</v>
      </c>
      <c r="G708" s="188">
        <v>531.19000000000005</v>
      </c>
      <c r="H708" s="119" t="s">
        <v>40</v>
      </c>
      <c r="I708" s="143" t="s">
        <v>1066</v>
      </c>
      <c r="J708" s="602"/>
    </row>
    <row r="709" spans="1:10" ht="15.75" x14ac:dyDescent="0.25">
      <c r="A709" s="330">
        <v>43200</v>
      </c>
      <c r="B709" s="118" t="s">
        <v>1138</v>
      </c>
      <c r="C709" s="118" t="s">
        <v>764</v>
      </c>
      <c r="D709" s="123" t="s">
        <v>34</v>
      </c>
      <c r="E709" s="331">
        <v>20000</v>
      </c>
      <c r="F709" s="187">
        <f t="shared" si="24"/>
        <v>37.65131120691278</v>
      </c>
      <c r="G709" s="188">
        <v>531.19000000000005</v>
      </c>
      <c r="H709" s="119" t="s">
        <v>39</v>
      </c>
      <c r="I709" s="143" t="s">
        <v>1066</v>
      </c>
      <c r="J709" s="600" t="s">
        <v>1139</v>
      </c>
    </row>
    <row r="710" spans="1:10" ht="15.75" x14ac:dyDescent="0.25">
      <c r="A710" s="330">
        <v>43200</v>
      </c>
      <c r="B710" s="118" t="s">
        <v>1140</v>
      </c>
      <c r="C710" s="120" t="s">
        <v>792</v>
      </c>
      <c r="D710" s="123" t="s">
        <v>34</v>
      </c>
      <c r="E710" s="331">
        <v>8000</v>
      </c>
      <c r="F710" s="187">
        <f t="shared" si="24"/>
        <v>15.060524482765111</v>
      </c>
      <c r="G710" s="188">
        <v>531.19000000000005</v>
      </c>
      <c r="H710" s="119" t="s">
        <v>39</v>
      </c>
      <c r="I710" s="143" t="s">
        <v>1066</v>
      </c>
      <c r="J710" s="602"/>
    </row>
    <row r="711" spans="1:10" ht="15.75" x14ac:dyDescent="0.25">
      <c r="A711" s="330">
        <v>43200</v>
      </c>
      <c r="B711" s="106" t="s">
        <v>1141</v>
      </c>
      <c r="C711" s="118" t="s">
        <v>764</v>
      </c>
      <c r="D711" s="123" t="s">
        <v>34</v>
      </c>
      <c r="E711" s="331">
        <v>36000</v>
      </c>
      <c r="F711" s="187">
        <f t="shared" si="24"/>
        <v>67.772360172443001</v>
      </c>
      <c r="G711" s="188">
        <v>531.19000000000005</v>
      </c>
      <c r="H711" s="119" t="s">
        <v>39</v>
      </c>
      <c r="I711" s="143" t="s">
        <v>1066</v>
      </c>
      <c r="J711" s="397" t="s">
        <v>1142</v>
      </c>
    </row>
    <row r="712" spans="1:10" ht="15.75" x14ac:dyDescent="0.25">
      <c r="A712" s="330">
        <v>43200</v>
      </c>
      <c r="B712" s="118" t="s">
        <v>1141</v>
      </c>
      <c r="C712" s="118" t="s">
        <v>764</v>
      </c>
      <c r="D712" s="123" t="s">
        <v>34</v>
      </c>
      <c r="E712" s="331">
        <v>36000</v>
      </c>
      <c r="F712" s="187">
        <f t="shared" si="24"/>
        <v>67.772360172443001</v>
      </c>
      <c r="G712" s="188">
        <v>531.19000000000005</v>
      </c>
      <c r="H712" s="119" t="s">
        <v>41</v>
      </c>
      <c r="I712" s="143" t="s">
        <v>1066</v>
      </c>
      <c r="J712" s="397" t="s">
        <v>1143</v>
      </c>
    </row>
    <row r="713" spans="1:10" ht="15.75" x14ac:dyDescent="0.25">
      <c r="A713" s="330">
        <v>43200</v>
      </c>
      <c r="B713" s="118" t="s">
        <v>1144</v>
      </c>
      <c r="C713" s="118" t="s">
        <v>764</v>
      </c>
      <c r="D713" s="123" t="s">
        <v>34</v>
      </c>
      <c r="E713" s="331">
        <v>20000</v>
      </c>
      <c r="F713" s="187">
        <f t="shared" si="24"/>
        <v>37.65131120691278</v>
      </c>
      <c r="G713" s="188">
        <v>531.19000000000005</v>
      </c>
      <c r="H713" s="119" t="s">
        <v>41</v>
      </c>
      <c r="I713" s="143" t="s">
        <v>1066</v>
      </c>
      <c r="J713" s="600" t="s">
        <v>1145</v>
      </c>
    </row>
    <row r="714" spans="1:10" ht="15.75" x14ac:dyDescent="0.25">
      <c r="A714" s="330">
        <v>43200</v>
      </c>
      <c r="B714" s="118" t="s">
        <v>1146</v>
      </c>
      <c r="C714" s="120" t="s">
        <v>792</v>
      </c>
      <c r="D714" s="123" t="s">
        <v>34</v>
      </c>
      <c r="E714" s="331">
        <v>7000</v>
      </c>
      <c r="F714" s="187">
        <f t="shared" si="24"/>
        <v>13.177958922419473</v>
      </c>
      <c r="G714" s="188">
        <v>531.19000000000005</v>
      </c>
      <c r="H714" s="119" t="s">
        <v>41</v>
      </c>
      <c r="I714" s="143" t="s">
        <v>1066</v>
      </c>
      <c r="J714" s="602"/>
    </row>
    <row r="715" spans="1:10" ht="15.75" x14ac:dyDescent="0.25">
      <c r="A715" s="330">
        <v>43200</v>
      </c>
      <c r="B715" s="118" t="s">
        <v>1138</v>
      </c>
      <c r="C715" s="118" t="s">
        <v>764</v>
      </c>
      <c r="D715" s="123" t="s">
        <v>34</v>
      </c>
      <c r="E715" s="331">
        <v>20000</v>
      </c>
      <c r="F715" s="187">
        <f t="shared" si="24"/>
        <v>37.65131120691278</v>
      </c>
      <c r="G715" s="188">
        <v>531.19000000000005</v>
      </c>
      <c r="H715" s="118" t="s">
        <v>33</v>
      </c>
      <c r="I715" s="143" t="s">
        <v>1066</v>
      </c>
      <c r="J715" s="600" t="s">
        <v>1147</v>
      </c>
    </row>
    <row r="716" spans="1:10" ht="15.75" x14ac:dyDescent="0.25">
      <c r="A716" s="330">
        <v>43200</v>
      </c>
      <c r="B716" s="118" t="s">
        <v>1148</v>
      </c>
      <c r="C716" s="120" t="s">
        <v>792</v>
      </c>
      <c r="D716" s="123" t="s">
        <v>34</v>
      </c>
      <c r="E716" s="331">
        <v>8000</v>
      </c>
      <c r="F716" s="187">
        <f t="shared" si="24"/>
        <v>15.060524482765111</v>
      </c>
      <c r="G716" s="188">
        <v>531.19000000000005</v>
      </c>
      <c r="H716" s="119" t="s">
        <v>33</v>
      </c>
      <c r="I716" s="143" t="s">
        <v>1066</v>
      </c>
      <c r="J716" s="602"/>
    </row>
    <row r="717" spans="1:10" ht="15.75" hidden="1" x14ac:dyDescent="0.25">
      <c r="A717" s="332">
        <v>43201</v>
      </c>
      <c r="B717" s="118" t="s">
        <v>1149</v>
      </c>
      <c r="C717" s="120" t="s">
        <v>108</v>
      </c>
      <c r="D717" s="125" t="s">
        <v>3</v>
      </c>
      <c r="E717" s="331">
        <v>41886</v>
      </c>
      <c r="F717" s="187">
        <f>E717/G717</f>
        <v>80.224473769895226</v>
      </c>
      <c r="G717" s="188">
        <v>522.11</v>
      </c>
      <c r="H717" s="119" t="s">
        <v>156</v>
      </c>
      <c r="I717" s="143" t="s">
        <v>100</v>
      </c>
      <c r="J717" s="397" t="s">
        <v>1150</v>
      </c>
    </row>
    <row r="718" spans="1:10" ht="15.75" hidden="1" x14ac:dyDescent="0.25">
      <c r="A718" s="332">
        <v>43201</v>
      </c>
      <c r="B718" s="118" t="s">
        <v>1151</v>
      </c>
      <c r="C718" s="120" t="s">
        <v>108</v>
      </c>
      <c r="D718" s="125" t="s">
        <v>3</v>
      </c>
      <c r="E718" s="331">
        <v>7000</v>
      </c>
      <c r="F718" s="187">
        <f>E718/G718</f>
        <v>13.407136427189672</v>
      </c>
      <c r="G718" s="188">
        <v>522.11</v>
      </c>
      <c r="H718" s="119" t="s">
        <v>518</v>
      </c>
      <c r="I718" s="143" t="s">
        <v>100</v>
      </c>
      <c r="J718" s="397" t="s">
        <v>1152</v>
      </c>
    </row>
    <row r="719" spans="1:10" ht="15.75" x14ac:dyDescent="0.25">
      <c r="A719" s="330">
        <v>43202</v>
      </c>
      <c r="B719" s="118" t="s">
        <v>1153</v>
      </c>
      <c r="C719" s="120" t="s">
        <v>792</v>
      </c>
      <c r="D719" s="126" t="s">
        <v>752</v>
      </c>
      <c r="E719" s="331">
        <v>10000</v>
      </c>
      <c r="F719" s="187">
        <f t="shared" ref="F719:F743" si="25">E719/G719</f>
        <v>18.82565560345639</v>
      </c>
      <c r="G719" s="188">
        <v>531.19000000000005</v>
      </c>
      <c r="H719" s="119" t="s">
        <v>156</v>
      </c>
      <c r="I719" s="143" t="s">
        <v>1066</v>
      </c>
      <c r="J719" s="397" t="s">
        <v>1154</v>
      </c>
    </row>
    <row r="720" spans="1:10" ht="15.75" x14ac:dyDescent="0.25">
      <c r="A720" s="330">
        <v>43202</v>
      </c>
      <c r="B720" s="118" t="s">
        <v>1155</v>
      </c>
      <c r="C720" s="120" t="s">
        <v>792</v>
      </c>
      <c r="D720" s="126" t="s">
        <v>752</v>
      </c>
      <c r="E720" s="331">
        <v>2500</v>
      </c>
      <c r="F720" s="187">
        <f t="shared" si="25"/>
        <v>4.7064139008640975</v>
      </c>
      <c r="G720" s="188">
        <v>531.19000000000005</v>
      </c>
      <c r="H720" s="119" t="s">
        <v>156</v>
      </c>
      <c r="I720" s="143" t="s">
        <v>1066</v>
      </c>
      <c r="J720" s="397" t="s">
        <v>1156</v>
      </c>
    </row>
    <row r="721" spans="1:10" ht="15.75" hidden="1" x14ac:dyDescent="0.25">
      <c r="A721" s="330">
        <v>43202</v>
      </c>
      <c r="B721" s="118" t="s">
        <v>1157</v>
      </c>
      <c r="C721" s="118" t="s">
        <v>108</v>
      </c>
      <c r="D721" s="313" t="s">
        <v>3</v>
      </c>
      <c r="E721" s="331">
        <v>3750</v>
      </c>
      <c r="F721" s="187">
        <f t="shared" si="25"/>
        <v>7.1823945145658961</v>
      </c>
      <c r="G721" s="188">
        <v>522.11</v>
      </c>
      <c r="H721" s="118" t="s">
        <v>519</v>
      </c>
      <c r="I721" s="143" t="s">
        <v>100</v>
      </c>
      <c r="J721" s="397" t="s">
        <v>1158</v>
      </c>
    </row>
    <row r="722" spans="1:10" ht="15.75" x14ac:dyDescent="0.25">
      <c r="A722" s="343">
        <v>43206</v>
      </c>
      <c r="B722" s="147" t="s">
        <v>1159</v>
      </c>
      <c r="C722" s="118" t="s">
        <v>1094</v>
      </c>
      <c r="D722" s="313" t="s">
        <v>102</v>
      </c>
      <c r="E722" s="302">
        <v>350000</v>
      </c>
      <c r="F722" s="187">
        <f t="shared" si="25"/>
        <v>670.35682135948366</v>
      </c>
      <c r="G722" s="188">
        <v>522.11</v>
      </c>
      <c r="H722" s="118" t="s">
        <v>522</v>
      </c>
      <c r="I722" s="143" t="s">
        <v>1066</v>
      </c>
      <c r="J722" s="57" t="s">
        <v>1160</v>
      </c>
    </row>
    <row r="723" spans="1:10" ht="15.75" hidden="1" x14ac:dyDescent="0.25">
      <c r="A723" s="330">
        <v>43206</v>
      </c>
      <c r="B723" s="118" t="s">
        <v>1161</v>
      </c>
      <c r="C723" s="120" t="s">
        <v>171</v>
      </c>
      <c r="D723" s="125" t="s">
        <v>3</v>
      </c>
      <c r="E723" s="331">
        <v>107000</v>
      </c>
      <c r="F723" s="187">
        <f t="shared" si="25"/>
        <v>204.93765681561356</v>
      </c>
      <c r="G723" s="188">
        <v>522.11</v>
      </c>
      <c r="H723" s="118" t="s">
        <v>518</v>
      </c>
      <c r="I723" s="143" t="s">
        <v>100</v>
      </c>
      <c r="J723" s="397" t="s">
        <v>1162</v>
      </c>
    </row>
    <row r="724" spans="1:10" ht="15.75" hidden="1" x14ac:dyDescent="0.25">
      <c r="A724" s="330">
        <v>43207</v>
      </c>
      <c r="B724" s="118" t="s">
        <v>1163</v>
      </c>
      <c r="C724" s="107" t="s">
        <v>108</v>
      </c>
      <c r="D724" s="127" t="s">
        <v>3</v>
      </c>
      <c r="E724" s="331">
        <v>29000</v>
      </c>
      <c r="F724" s="187">
        <f t="shared" si="25"/>
        <v>55.543850912642931</v>
      </c>
      <c r="G724" s="188">
        <v>522.11</v>
      </c>
      <c r="H724" s="119" t="s">
        <v>23</v>
      </c>
      <c r="I724" s="143" t="s">
        <v>100</v>
      </c>
      <c r="J724" s="397" t="s">
        <v>1164</v>
      </c>
    </row>
    <row r="725" spans="1:10" ht="15.75" x14ac:dyDescent="0.25">
      <c r="A725" s="330">
        <v>43207</v>
      </c>
      <c r="B725" s="118" t="s">
        <v>1165</v>
      </c>
      <c r="C725" s="120" t="s">
        <v>238</v>
      </c>
      <c r="D725" s="126" t="s">
        <v>102</v>
      </c>
      <c r="E725" s="331">
        <v>51000</v>
      </c>
      <c r="F725" s="187">
        <f t="shared" si="25"/>
        <v>97.680565398096178</v>
      </c>
      <c r="G725" s="188">
        <v>522.11</v>
      </c>
      <c r="H725" s="119" t="s">
        <v>156</v>
      </c>
      <c r="I725" s="143" t="s">
        <v>1066</v>
      </c>
      <c r="J725" s="397" t="s">
        <v>1166</v>
      </c>
    </row>
    <row r="726" spans="1:10" ht="15.75" x14ac:dyDescent="0.25">
      <c r="A726" s="330">
        <v>43207</v>
      </c>
      <c r="B726" s="118" t="s">
        <v>1167</v>
      </c>
      <c r="C726" s="120" t="s">
        <v>238</v>
      </c>
      <c r="D726" s="126" t="s">
        <v>102</v>
      </c>
      <c r="E726" s="331">
        <v>6500</v>
      </c>
      <c r="F726" s="187">
        <f t="shared" si="25"/>
        <v>12.449483825247553</v>
      </c>
      <c r="G726" s="188">
        <v>522.11</v>
      </c>
      <c r="H726" s="119" t="s">
        <v>156</v>
      </c>
      <c r="I726" s="143" t="s">
        <v>1066</v>
      </c>
      <c r="J726" s="397" t="s">
        <v>1168</v>
      </c>
    </row>
    <row r="727" spans="1:10" ht="15.75" x14ac:dyDescent="0.25">
      <c r="A727" s="330">
        <v>43207</v>
      </c>
      <c r="B727" s="118" t="s">
        <v>1169</v>
      </c>
      <c r="C727" s="120" t="s">
        <v>792</v>
      </c>
      <c r="D727" s="125" t="s">
        <v>34</v>
      </c>
      <c r="E727" s="331">
        <v>5000</v>
      </c>
      <c r="F727" s="187">
        <f t="shared" si="25"/>
        <v>9.412827801728195</v>
      </c>
      <c r="G727" s="188">
        <v>531.19000000000005</v>
      </c>
      <c r="H727" s="118" t="s">
        <v>39</v>
      </c>
      <c r="I727" s="143" t="s">
        <v>1066</v>
      </c>
      <c r="J727" s="397" t="s">
        <v>1170</v>
      </c>
    </row>
    <row r="728" spans="1:10" ht="15.75" x14ac:dyDescent="0.25">
      <c r="A728" s="330">
        <v>43207</v>
      </c>
      <c r="B728" s="118" t="s">
        <v>1171</v>
      </c>
      <c r="C728" s="120" t="s">
        <v>792</v>
      </c>
      <c r="D728" s="125" t="s">
        <v>34</v>
      </c>
      <c r="E728" s="331">
        <v>3000</v>
      </c>
      <c r="F728" s="187">
        <f t="shared" si="25"/>
        <v>5.6476966810369165</v>
      </c>
      <c r="G728" s="188">
        <v>531.19000000000005</v>
      </c>
      <c r="H728" s="118" t="s">
        <v>152</v>
      </c>
      <c r="I728" s="143" t="s">
        <v>1066</v>
      </c>
      <c r="J728" s="397" t="s">
        <v>1172</v>
      </c>
    </row>
    <row r="729" spans="1:10" ht="15.75" hidden="1" x14ac:dyDescent="0.25">
      <c r="A729" s="330">
        <v>43207</v>
      </c>
      <c r="B729" s="118" t="s">
        <v>1173</v>
      </c>
      <c r="C729" s="120" t="s">
        <v>108</v>
      </c>
      <c r="D729" s="125" t="s">
        <v>3</v>
      </c>
      <c r="E729" s="331">
        <v>117500</v>
      </c>
      <c r="F729" s="187">
        <f t="shared" si="25"/>
        <v>225.04836145639808</v>
      </c>
      <c r="G729" s="188">
        <v>522.11</v>
      </c>
      <c r="H729" s="118" t="s">
        <v>40</v>
      </c>
      <c r="I729" s="143" t="s">
        <v>100</v>
      </c>
      <c r="J729" s="397" t="s">
        <v>1174</v>
      </c>
    </row>
    <row r="730" spans="1:10" ht="15.75" hidden="1" x14ac:dyDescent="0.25">
      <c r="A730" s="330">
        <v>43207</v>
      </c>
      <c r="B730" s="118" t="s">
        <v>1175</v>
      </c>
      <c r="C730" s="120" t="s">
        <v>108</v>
      </c>
      <c r="D730" s="125" t="s">
        <v>3</v>
      </c>
      <c r="E730" s="331">
        <v>116300</v>
      </c>
      <c r="F730" s="187">
        <f t="shared" si="25"/>
        <v>222.74999521173697</v>
      </c>
      <c r="G730" s="188">
        <v>522.11</v>
      </c>
      <c r="H730" s="118" t="s">
        <v>518</v>
      </c>
      <c r="I730" s="143" t="s">
        <v>100</v>
      </c>
      <c r="J730" s="397" t="s">
        <v>1176</v>
      </c>
    </row>
    <row r="731" spans="1:10" ht="15.75" hidden="1" x14ac:dyDescent="0.25">
      <c r="A731" s="330">
        <v>43207</v>
      </c>
      <c r="B731" s="118" t="s">
        <v>1177</v>
      </c>
      <c r="C731" s="120" t="s">
        <v>176</v>
      </c>
      <c r="D731" s="123" t="s">
        <v>3</v>
      </c>
      <c r="E731" s="331">
        <v>3000</v>
      </c>
      <c r="F731" s="187">
        <f t="shared" si="25"/>
        <v>5.745915611652717</v>
      </c>
      <c r="G731" s="188">
        <v>522.11</v>
      </c>
      <c r="H731" s="119" t="s">
        <v>518</v>
      </c>
      <c r="I731" s="143" t="s">
        <v>100</v>
      </c>
      <c r="J731" s="397" t="s">
        <v>1178</v>
      </c>
    </row>
    <row r="732" spans="1:10" ht="15.75" hidden="1" x14ac:dyDescent="0.25">
      <c r="A732" s="330">
        <v>43208</v>
      </c>
      <c r="B732" s="118" t="s">
        <v>1179</v>
      </c>
      <c r="C732" s="118" t="s">
        <v>176</v>
      </c>
      <c r="D732" s="125" t="s">
        <v>25</v>
      </c>
      <c r="E732" s="331">
        <v>20000</v>
      </c>
      <c r="F732" s="187">
        <f t="shared" si="25"/>
        <v>38.306104077684779</v>
      </c>
      <c r="G732" s="188">
        <v>522.11</v>
      </c>
      <c r="H732" s="119" t="s">
        <v>23</v>
      </c>
      <c r="I732" s="143" t="s">
        <v>100</v>
      </c>
      <c r="J732" s="397" t="s">
        <v>1180</v>
      </c>
    </row>
    <row r="733" spans="1:10" ht="15.75" hidden="1" x14ac:dyDescent="0.25">
      <c r="A733" s="330">
        <v>43208</v>
      </c>
      <c r="B733" s="118" t="s">
        <v>1181</v>
      </c>
      <c r="C733" s="120" t="s">
        <v>176</v>
      </c>
      <c r="D733" s="125" t="s">
        <v>25</v>
      </c>
      <c r="E733" s="331">
        <v>100000</v>
      </c>
      <c r="F733" s="187">
        <f t="shared" si="25"/>
        <v>191.53052038842389</v>
      </c>
      <c r="G733" s="188">
        <v>522.11</v>
      </c>
      <c r="H733" s="119" t="s">
        <v>23</v>
      </c>
      <c r="I733" s="143" t="s">
        <v>100</v>
      </c>
      <c r="J733" s="600" t="s">
        <v>1182</v>
      </c>
    </row>
    <row r="734" spans="1:10" ht="15.75" hidden="1" x14ac:dyDescent="0.25">
      <c r="A734" s="330">
        <v>43208</v>
      </c>
      <c r="B734" s="118" t="s">
        <v>1183</v>
      </c>
      <c r="C734" s="118" t="s">
        <v>176</v>
      </c>
      <c r="D734" s="125" t="s">
        <v>25</v>
      </c>
      <c r="E734" s="331">
        <v>30000</v>
      </c>
      <c r="F734" s="187">
        <f t="shared" si="25"/>
        <v>57.459156116527168</v>
      </c>
      <c r="G734" s="188">
        <v>522.11</v>
      </c>
      <c r="H734" s="119" t="s">
        <v>23</v>
      </c>
      <c r="I734" s="143" t="s">
        <v>100</v>
      </c>
      <c r="J734" s="602"/>
    </row>
    <row r="735" spans="1:10" ht="15.75" hidden="1" x14ac:dyDescent="0.25">
      <c r="A735" s="330">
        <v>43208</v>
      </c>
      <c r="B735" s="118" t="s">
        <v>1184</v>
      </c>
      <c r="C735" s="118" t="s">
        <v>764</v>
      </c>
      <c r="D735" s="125" t="s">
        <v>25</v>
      </c>
      <c r="E735" s="331">
        <v>10000</v>
      </c>
      <c r="F735" s="187">
        <f t="shared" si="25"/>
        <v>19.153052038842389</v>
      </c>
      <c r="G735" s="188">
        <v>522.11</v>
      </c>
      <c r="H735" s="119" t="s">
        <v>23</v>
      </c>
      <c r="I735" s="143" t="s">
        <v>100</v>
      </c>
      <c r="J735" s="397" t="s">
        <v>1185</v>
      </c>
    </row>
    <row r="736" spans="1:10" ht="15.75" hidden="1" x14ac:dyDescent="0.25">
      <c r="A736" s="330">
        <v>43208</v>
      </c>
      <c r="B736" s="118" t="s">
        <v>1184</v>
      </c>
      <c r="C736" s="118" t="s">
        <v>764</v>
      </c>
      <c r="D736" s="125" t="s">
        <v>25</v>
      </c>
      <c r="E736" s="331">
        <v>20000</v>
      </c>
      <c r="F736" s="187">
        <f t="shared" si="25"/>
        <v>38.306104077684779</v>
      </c>
      <c r="G736" s="188">
        <v>522.11</v>
      </c>
      <c r="H736" s="119" t="s">
        <v>1186</v>
      </c>
      <c r="I736" s="143" t="s">
        <v>100</v>
      </c>
      <c r="J736" s="397" t="s">
        <v>1187</v>
      </c>
    </row>
    <row r="737" spans="1:10" ht="15.75" hidden="1" x14ac:dyDescent="0.25">
      <c r="A737" s="330">
        <v>43208</v>
      </c>
      <c r="B737" s="118" t="s">
        <v>1188</v>
      </c>
      <c r="C737" s="118" t="s">
        <v>176</v>
      </c>
      <c r="D737" s="125" t="s">
        <v>25</v>
      </c>
      <c r="E737" s="331">
        <v>4400</v>
      </c>
      <c r="F737" s="187">
        <f t="shared" si="25"/>
        <v>8.4273428970906519</v>
      </c>
      <c r="G737" s="188">
        <v>522.11</v>
      </c>
      <c r="H737" s="119" t="s">
        <v>23</v>
      </c>
      <c r="I737" s="143" t="s">
        <v>100</v>
      </c>
      <c r="J737" s="397" t="s">
        <v>1189</v>
      </c>
    </row>
    <row r="738" spans="1:10" ht="15.75" hidden="1" x14ac:dyDescent="0.25">
      <c r="A738" s="330">
        <v>43208</v>
      </c>
      <c r="B738" s="118" t="s">
        <v>1190</v>
      </c>
      <c r="C738" s="118" t="s">
        <v>108</v>
      </c>
      <c r="D738" s="123" t="s">
        <v>3</v>
      </c>
      <c r="E738" s="331">
        <v>1000</v>
      </c>
      <c r="F738" s="187">
        <f t="shared" si="25"/>
        <v>1.9153052038842389</v>
      </c>
      <c r="G738" s="188">
        <v>522.11</v>
      </c>
      <c r="H738" s="119" t="s">
        <v>23</v>
      </c>
      <c r="I738" s="143" t="s">
        <v>100</v>
      </c>
      <c r="J738" s="397" t="s">
        <v>1191</v>
      </c>
    </row>
    <row r="739" spans="1:10" ht="15.75" hidden="1" x14ac:dyDescent="0.25">
      <c r="A739" s="330">
        <v>43208</v>
      </c>
      <c r="B739" s="118" t="s">
        <v>1192</v>
      </c>
      <c r="C739" s="118" t="s">
        <v>176</v>
      </c>
      <c r="D739" s="123" t="s">
        <v>3</v>
      </c>
      <c r="E739" s="331">
        <v>1000</v>
      </c>
      <c r="F739" s="187">
        <f t="shared" si="25"/>
        <v>1.9153052038842389</v>
      </c>
      <c r="G739" s="188">
        <v>522.11</v>
      </c>
      <c r="H739" s="119" t="s">
        <v>23</v>
      </c>
      <c r="I739" s="143" t="s">
        <v>100</v>
      </c>
      <c r="J739" s="397" t="s">
        <v>1193</v>
      </c>
    </row>
    <row r="740" spans="1:10" ht="15.75" hidden="1" x14ac:dyDescent="0.25">
      <c r="A740" s="330">
        <v>43209</v>
      </c>
      <c r="B740" s="118" t="s">
        <v>1194</v>
      </c>
      <c r="C740" s="118" t="s">
        <v>108</v>
      </c>
      <c r="D740" s="123" t="s">
        <v>3</v>
      </c>
      <c r="E740" s="331">
        <v>3750</v>
      </c>
      <c r="F740" s="187">
        <f t="shared" si="25"/>
        <v>7.1823945145658961</v>
      </c>
      <c r="G740" s="188">
        <v>522.11</v>
      </c>
      <c r="H740" s="119" t="s">
        <v>519</v>
      </c>
      <c r="I740" s="143" t="s">
        <v>100</v>
      </c>
      <c r="J740" s="397" t="s">
        <v>1195</v>
      </c>
    </row>
    <row r="741" spans="1:10" ht="15.75" x14ac:dyDescent="0.25">
      <c r="A741" s="330">
        <v>43209</v>
      </c>
      <c r="B741" s="118" t="s">
        <v>1196</v>
      </c>
      <c r="C741" s="120" t="s">
        <v>792</v>
      </c>
      <c r="D741" s="123" t="s">
        <v>34</v>
      </c>
      <c r="E741" s="331">
        <v>2000</v>
      </c>
      <c r="F741" s="187">
        <f t="shared" si="25"/>
        <v>3.7651311206912776</v>
      </c>
      <c r="G741" s="188">
        <v>531.19000000000005</v>
      </c>
      <c r="H741" s="119" t="s">
        <v>39</v>
      </c>
      <c r="I741" s="143" t="s">
        <v>1066</v>
      </c>
      <c r="J741" s="397" t="s">
        <v>1197</v>
      </c>
    </row>
    <row r="742" spans="1:10" ht="15.75" x14ac:dyDescent="0.25">
      <c r="A742" s="330">
        <v>43209</v>
      </c>
      <c r="B742" s="118" t="s">
        <v>1198</v>
      </c>
      <c r="C742" s="120" t="s">
        <v>792</v>
      </c>
      <c r="D742" s="123" t="s">
        <v>34</v>
      </c>
      <c r="E742" s="331">
        <v>3000</v>
      </c>
      <c r="F742" s="187">
        <f t="shared" si="25"/>
        <v>5.6476966810369165</v>
      </c>
      <c r="G742" s="188">
        <v>531.19000000000005</v>
      </c>
      <c r="H742" s="119" t="s">
        <v>152</v>
      </c>
      <c r="I742" s="143" t="s">
        <v>1066</v>
      </c>
      <c r="J742" s="397" t="s">
        <v>1199</v>
      </c>
    </row>
    <row r="743" spans="1:10" ht="15.75" x14ac:dyDescent="0.25">
      <c r="A743" s="330">
        <v>43209</v>
      </c>
      <c r="B743" s="118" t="s">
        <v>1200</v>
      </c>
      <c r="C743" s="120" t="s">
        <v>792</v>
      </c>
      <c r="D743" s="125" t="s">
        <v>34</v>
      </c>
      <c r="E743" s="331">
        <v>2500</v>
      </c>
      <c r="F743" s="187">
        <f t="shared" si="25"/>
        <v>4.7064139008640975</v>
      </c>
      <c r="G743" s="188">
        <v>531.19000000000005</v>
      </c>
      <c r="H743" s="119" t="s">
        <v>33</v>
      </c>
      <c r="I743" s="143" t="s">
        <v>1066</v>
      </c>
      <c r="J743" s="397" t="s">
        <v>1201</v>
      </c>
    </row>
    <row r="744" spans="1:10" ht="15.75" x14ac:dyDescent="0.25">
      <c r="A744" s="122">
        <v>43210</v>
      </c>
      <c r="B744" s="148" t="s">
        <v>1202</v>
      </c>
      <c r="C744" s="120" t="s">
        <v>110</v>
      </c>
      <c r="D744" s="125" t="s">
        <v>102</v>
      </c>
      <c r="E744" s="146">
        <v>230000</v>
      </c>
      <c r="F744" s="187">
        <f>E744/G744</f>
        <v>440.52019689337493</v>
      </c>
      <c r="G744" s="188">
        <v>522.11</v>
      </c>
      <c r="H744" s="119" t="s">
        <v>522</v>
      </c>
      <c r="I744" s="143" t="s">
        <v>1066</v>
      </c>
      <c r="J744" s="57" t="s">
        <v>1203</v>
      </c>
    </row>
    <row r="745" spans="1:10" ht="15.75" x14ac:dyDescent="0.25">
      <c r="A745" s="330">
        <v>43210</v>
      </c>
      <c r="B745" s="118" t="s">
        <v>1204</v>
      </c>
      <c r="C745" s="120" t="s">
        <v>792</v>
      </c>
      <c r="D745" s="125" t="s">
        <v>34</v>
      </c>
      <c r="E745" s="331">
        <v>2500</v>
      </c>
      <c r="F745" s="187">
        <f>E745/G745</f>
        <v>4.7064139008640975</v>
      </c>
      <c r="G745" s="188">
        <v>531.19000000000005</v>
      </c>
      <c r="H745" s="119" t="s">
        <v>33</v>
      </c>
      <c r="I745" s="143" t="s">
        <v>1066</v>
      </c>
      <c r="J745" s="397" t="s">
        <v>1205</v>
      </c>
    </row>
    <row r="746" spans="1:10" ht="15.75" hidden="1" x14ac:dyDescent="0.25">
      <c r="A746" s="330">
        <v>43210</v>
      </c>
      <c r="B746" s="118" t="s">
        <v>1206</v>
      </c>
      <c r="C746" s="120" t="s">
        <v>108</v>
      </c>
      <c r="D746" s="125" t="s">
        <v>3</v>
      </c>
      <c r="E746" s="331">
        <v>102300</v>
      </c>
      <c r="F746" s="187">
        <f>E746/G746</f>
        <v>195.93572235735763</v>
      </c>
      <c r="G746" s="188">
        <v>522.11</v>
      </c>
      <c r="H746" s="119" t="s">
        <v>519</v>
      </c>
      <c r="I746" s="143" t="s">
        <v>100</v>
      </c>
      <c r="J746" s="397" t="s">
        <v>1207</v>
      </c>
    </row>
    <row r="747" spans="1:10" ht="15.75" x14ac:dyDescent="0.25">
      <c r="A747" s="330">
        <v>43213</v>
      </c>
      <c r="B747" s="118" t="s">
        <v>1208</v>
      </c>
      <c r="C747" s="120" t="s">
        <v>176</v>
      </c>
      <c r="D747" s="125" t="s">
        <v>102</v>
      </c>
      <c r="E747" s="331">
        <v>14000</v>
      </c>
      <c r="F747" s="187">
        <f>E747/G747</f>
        <v>26.355917844838945</v>
      </c>
      <c r="G747" s="188">
        <v>531.19000000000005</v>
      </c>
      <c r="H747" s="119" t="s">
        <v>39</v>
      </c>
      <c r="I747" s="143" t="s">
        <v>1066</v>
      </c>
      <c r="J747" s="397" t="s">
        <v>1209</v>
      </c>
    </row>
    <row r="748" spans="1:10" ht="15.75" hidden="1" x14ac:dyDescent="0.25">
      <c r="A748" s="330">
        <v>43213</v>
      </c>
      <c r="B748" s="118" t="s">
        <v>1210</v>
      </c>
      <c r="C748" s="120" t="s">
        <v>176</v>
      </c>
      <c r="D748" s="123" t="s">
        <v>523</v>
      </c>
      <c r="E748" s="331">
        <v>60000</v>
      </c>
      <c r="F748" s="187">
        <f t="shared" ref="F748:F771" si="26">E748/G748</f>
        <v>114.91831223305434</v>
      </c>
      <c r="G748" s="188">
        <v>522.11</v>
      </c>
      <c r="H748" s="119" t="s">
        <v>23</v>
      </c>
      <c r="I748" s="143" t="s">
        <v>100</v>
      </c>
      <c r="J748" s="600" t="s">
        <v>1211</v>
      </c>
    </row>
    <row r="749" spans="1:10" ht="15.75" hidden="1" x14ac:dyDescent="0.25">
      <c r="A749" s="330">
        <v>43213</v>
      </c>
      <c r="B749" s="118" t="s">
        <v>1212</v>
      </c>
      <c r="C749" s="120" t="s">
        <v>176</v>
      </c>
      <c r="D749" s="123" t="s">
        <v>523</v>
      </c>
      <c r="E749" s="331">
        <v>25000</v>
      </c>
      <c r="F749" s="187">
        <f t="shared" si="26"/>
        <v>47.882630097105974</v>
      </c>
      <c r="G749" s="188">
        <v>522.11</v>
      </c>
      <c r="H749" s="119" t="s">
        <v>23</v>
      </c>
      <c r="I749" s="143" t="s">
        <v>100</v>
      </c>
      <c r="J749" s="602"/>
    </row>
    <row r="750" spans="1:10" ht="15.75" hidden="1" x14ac:dyDescent="0.25">
      <c r="A750" s="330">
        <v>43213</v>
      </c>
      <c r="B750" s="118" t="s">
        <v>1213</v>
      </c>
      <c r="C750" s="120" t="s">
        <v>176</v>
      </c>
      <c r="D750" s="123" t="s">
        <v>523</v>
      </c>
      <c r="E750" s="331">
        <v>20000</v>
      </c>
      <c r="F750" s="187">
        <f t="shared" si="26"/>
        <v>38.306104077684779</v>
      </c>
      <c r="G750" s="188">
        <v>522.11</v>
      </c>
      <c r="H750" s="119" t="s">
        <v>23</v>
      </c>
      <c r="I750" s="143" t="s">
        <v>100</v>
      </c>
      <c r="J750" s="397" t="s">
        <v>1214</v>
      </c>
    </row>
    <row r="751" spans="1:10" ht="15.75" hidden="1" x14ac:dyDescent="0.25">
      <c r="A751" s="330">
        <v>43213</v>
      </c>
      <c r="B751" s="118" t="s">
        <v>1215</v>
      </c>
      <c r="C751" s="120" t="s">
        <v>176</v>
      </c>
      <c r="D751" s="123" t="s">
        <v>523</v>
      </c>
      <c r="E751" s="331">
        <v>3000</v>
      </c>
      <c r="F751" s="187">
        <f t="shared" si="26"/>
        <v>5.745915611652717</v>
      </c>
      <c r="G751" s="188">
        <v>522.11</v>
      </c>
      <c r="H751" s="119" t="s">
        <v>23</v>
      </c>
      <c r="I751" s="143" t="s">
        <v>100</v>
      </c>
      <c r="J751" s="397" t="s">
        <v>1216</v>
      </c>
    </row>
    <row r="752" spans="1:10" ht="15.75" hidden="1" x14ac:dyDescent="0.25">
      <c r="A752" s="330">
        <v>43213</v>
      </c>
      <c r="B752" s="118" t="s">
        <v>1217</v>
      </c>
      <c r="C752" s="118" t="s">
        <v>764</v>
      </c>
      <c r="D752" s="126" t="s">
        <v>25</v>
      </c>
      <c r="E752" s="331">
        <v>242000</v>
      </c>
      <c r="F752" s="187">
        <f t="shared" si="26"/>
        <v>463.50385933998581</v>
      </c>
      <c r="G752" s="188">
        <v>522.11</v>
      </c>
      <c r="H752" s="119" t="s">
        <v>23</v>
      </c>
      <c r="I752" s="143" t="s">
        <v>100</v>
      </c>
      <c r="J752" s="397" t="s">
        <v>1218</v>
      </c>
    </row>
    <row r="753" spans="1:10" ht="15.75" x14ac:dyDescent="0.25">
      <c r="A753" s="330">
        <v>43213</v>
      </c>
      <c r="B753" s="118" t="s">
        <v>1219</v>
      </c>
      <c r="C753" s="120" t="s">
        <v>801</v>
      </c>
      <c r="D753" s="126" t="s">
        <v>102</v>
      </c>
      <c r="E753" s="331">
        <v>125000</v>
      </c>
      <c r="F753" s="187">
        <f t="shared" si="26"/>
        <v>239.41315048552985</v>
      </c>
      <c r="G753" s="188">
        <v>522.11</v>
      </c>
      <c r="H753" s="119" t="s">
        <v>519</v>
      </c>
      <c r="I753" s="143" t="s">
        <v>1066</v>
      </c>
      <c r="J753" s="397" t="s">
        <v>1220</v>
      </c>
    </row>
    <row r="754" spans="1:10" ht="15.75" hidden="1" x14ac:dyDescent="0.25">
      <c r="A754" s="330">
        <v>43213</v>
      </c>
      <c r="B754" s="118" t="s">
        <v>1221</v>
      </c>
      <c r="C754" s="120" t="s">
        <v>801</v>
      </c>
      <c r="D754" s="126" t="s">
        <v>25</v>
      </c>
      <c r="E754" s="331">
        <v>125000</v>
      </c>
      <c r="F754" s="187">
        <f t="shared" si="26"/>
        <v>239.41315048552985</v>
      </c>
      <c r="G754" s="188">
        <v>522.11</v>
      </c>
      <c r="H754" s="119" t="s">
        <v>519</v>
      </c>
      <c r="I754" s="143" t="s">
        <v>100</v>
      </c>
      <c r="J754" s="397" t="s">
        <v>1220</v>
      </c>
    </row>
    <row r="755" spans="1:10" ht="15.75" hidden="1" x14ac:dyDescent="0.25">
      <c r="A755" s="330">
        <v>43214</v>
      </c>
      <c r="B755" s="118" t="s">
        <v>1222</v>
      </c>
      <c r="C755" s="120" t="s">
        <v>108</v>
      </c>
      <c r="D755" s="126" t="s">
        <v>3</v>
      </c>
      <c r="E755" s="331">
        <v>3000</v>
      </c>
      <c r="F755" s="187">
        <f t="shared" si="26"/>
        <v>5.745915611652717</v>
      </c>
      <c r="G755" s="188">
        <v>522.11</v>
      </c>
      <c r="H755" s="119" t="s">
        <v>152</v>
      </c>
      <c r="I755" s="143" t="s">
        <v>100</v>
      </c>
      <c r="J755" s="397" t="s">
        <v>1223</v>
      </c>
    </row>
    <row r="756" spans="1:10" ht="15.75" x14ac:dyDescent="0.25">
      <c r="A756" s="330">
        <v>43214</v>
      </c>
      <c r="B756" s="118" t="s">
        <v>1224</v>
      </c>
      <c r="C756" s="120" t="s">
        <v>792</v>
      </c>
      <c r="D756" s="126" t="s">
        <v>34</v>
      </c>
      <c r="E756" s="331">
        <v>2500</v>
      </c>
      <c r="F756" s="187">
        <f t="shared" si="26"/>
        <v>4.7064139008640975</v>
      </c>
      <c r="G756" s="188">
        <v>531.19000000000005</v>
      </c>
      <c r="H756" s="119" t="s">
        <v>40</v>
      </c>
      <c r="I756" s="143" t="s">
        <v>1066</v>
      </c>
      <c r="J756" s="397" t="s">
        <v>1225</v>
      </c>
    </row>
    <row r="757" spans="1:10" ht="15.75" x14ac:dyDescent="0.25">
      <c r="A757" s="330">
        <v>43214</v>
      </c>
      <c r="B757" s="118" t="s">
        <v>1226</v>
      </c>
      <c r="C757" s="120" t="s">
        <v>792</v>
      </c>
      <c r="D757" s="313" t="s">
        <v>34</v>
      </c>
      <c r="E757" s="331">
        <v>2500</v>
      </c>
      <c r="F757" s="187">
        <f t="shared" si="26"/>
        <v>4.7064139008640975</v>
      </c>
      <c r="G757" s="188">
        <v>531.19000000000005</v>
      </c>
      <c r="H757" s="119" t="s">
        <v>39</v>
      </c>
      <c r="I757" s="143" t="s">
        <v>1066</v>
      </c>
      <c r="J757" s="397" t="s">
        <v>1227</v>
      </c>
    </row>
    <row r="758" spans="1:10" ht="15.75" x14ac:dyDescent="0.25">
      <c r="A758" s="330">
        <v>43214</v>
      </c>
      <c r="B758" s="118" t="s">
        <v>1228</v>
      </c>
      <c r="C758" s="120" t="s">
        <v>792</v>
      </c>
      <c r="D758" s="126" t="s">
        <v>34</v>
      </c>
      <c r="E758" s="331">
        <v>2000</v>
      </c>
      <c r="F758" s="187">
        <f t="shared" si="26"/>
        <v>3.7651311206912776</v>
      </c>
      <c r="G758" s="188">
        <v>531.19000000000005</v>
      </c>
      <c r="H758" s="119" t="s">
        <v>33</v>
      </c>
      <c r="I758" s="143" t="s">
        <v>1066</v>
      </c>
      <c r="J758" s="397" t="s">
        <v>1229</v>
      </c>
    </row>
    <row r="759" spans="1:10" ht="15.75" x14ac:dyDescent="0.25">
      <c r="A759" s="330">
        <v>43214</v>
      </c>
      <c r="B759" s="118" t="s">
        <v>1230</v>
      </c>
      <c r="C759" s="120" t="s">
        <v>176</v>
      </c>
      <c r="D759" s="126" t="s">
        <v>25</v>
      </c>
      <c r="E759" s="331">
        <v>3000</v>
      </c>
      <c r="F759" s="187">
        <f t="shared" si="26"/>
        <v>5.6476966810369165</v>
      </c>
      <c r="G759" s="188">
        <v>531.19000000000005</v>
      </c>
      <c r="H759" s="119" t="s">
        <v>23</v>
      </c>
      <c r="I759" s="143" t="s">
        <v>1066</v>
      </c>
      <c r="J759" s="397" t="s">
        <v>1231</v>
      </c>
    </row>
    <row r="760" spans="1:10" ht="15.75" hidden="1" x14ac:dyDescent="0.25">
      <c r="A760" s="122">
        <v>43214</v>
      </c>
      <c r="B760" s="148" t="s">
        <v>1232</v>
      </c>
      <c r="C760" s="118" t="s">
        <v>764</v>
      </c>
      <c r="D760" s="313" t="s">
        <v>25</v>
      </c>
      <c r="E760" s="146">
        <v>50000</v>
      </c>
      <c r="F760" s="187">
        <f t="shared" si="26"/>
        <v>95.765260194211947</v>
      </c>
      <c r="G760" s="188">
        <v>522.11</v>
      </c>
      <c r="H760" s="119" t="s">
        <v>522</v>
      </c>
      <c r="I760" s="143" t="s">
        <v>100</v>
      </c>
      <c r="J760" s="57" t="s">
        <v>1233</v>
      </c>
    </row>
    <row r="761" spans="1:10" ht="15.75" hidden="1" x14ac:dyDescent="0.25">
      <c r="A761" s="330">
        <v>43215</v>
      </c>
      <c r="B761" s="118" t="s">
        <v>1234</v>
      </c>
      <c r="C761" s="120" t="s">
        <v>110</v>
      </c>
      <c r="D761" s="126" t="s">
        <v>25</v>
      </c>
      <c r="E761" s="331">
        <v>60000</v>
      </c>
      <c r="F761" s="187">
        <f t="shared" si="26"/>
        <v>114.91831223305434</v>
      </c>
      <c r="G761" s="188">
        <v>522.11</v>
      </c>
      <c r="H761" s="320" t="s">
        <v>24</v>
      </c>
      <c r="I761" s="143" t="s">
        <v>100</v>
      </c>
      <c r="J761" s="397" t="s">
        <v>1235</v>
      </c>
    </row>
    <row r="762" spans="1:10" ht="15.75" hidden="1" x14ac:dyDescent="0.25">
      <c r="A762" s="330">
        <v>43215</v>
      </c>
      <c r="B762" s="118" t="s">
        <v>1236</v>
      </c>
      <c r="C762" s="120" t="s">
        <v>108</v>
      </c>
      <c r="D762" s="126" t="s">
        <v>3</v>
      </c>
      <c r="E762" s="331">
        <v>10000</v>
      </c>
      <c r="F762" s="187">
        <f t="shared" si="26"/>
        <v>19.153052038842389</v>
      </c>
      <c r="G762" s="188">
        <v>522.11</v>
      </c>
      <c r="H762" s="119" t="s">
        <v>519</v>
      </c>
      <c r="I762" s="143" t="s">
        <v>100</v>
      </c>
      <c r="J762" s="397" t="s">
        <v>1237</v>
      </c>
    </row>
    <row r="763" spans="1:10" ht="30" x14ac:dyDescent="0.25">
      <c r="A763" s="330">
        <v>43215</v>
      </c>
      <c r="B763" s="399" t="s">
        <v>1238</v>
      </c>
      <c r="C763" s="120" t="s">
        <v>176</v>
      </c>
      <c r="D763" s="126" t="s">
        <v>102</v>
      </c>
      <c r="E763" s="331">
        <v>4000</v>
      </c>
      <c r="F763" s="187">
        <f t="shared" si="26"/>
        <v>7.5302622413825553</v>
      </c>
      <c r="G763" s="188">
        <v>531.19000000000005</v>
      </c>
      <c r="H763" s="119" t="s">
        <v>519</v>
      </c>
      <c r="I763" s="143" t="s">
        <v>1066</v>
      </c>
      <c r="J763" s="397" t="s">
        <v>1239</v>
      </c>
    </row>
    <row r="764" spans="1:10" ht="15.75" x14ac:dyDescent="0.25">
      <c r="A764" s="122">
        <v>43215</v>
      </c>
      <c r="B764" s="148" t="s">
        <v>1240</v>
      </c>
      <c r="C764" s="120" t="s">
        <v>110</v>
      </c>
      <c r="D764" s="126" t="s">
        <v>25</v>
      </c>
      <c r="E764" s="146">
        <v>1140000</v>
      </c>
      <c r="F764" s="187">
        <f t="shared" si="26"/>
        <v>2146.1247387940284</v>
      </c>
      <c r="G764" s="188">
        <v>531.19000000000005</v>
      </c>
      <c r="H764" s="119" t="s">
        <v>522</v>
      </c>
      <c r="I764" s="143" t="s">
        <v>1066</v>
      </c>
      <c r="J764" s="57" t="s">
        <v>1241</v>
      </c>
    </row>
    <row r="765" spans="1:10" ht="45" x14ac:dyDescent="0.25">
      <c r="A765" s="122">
        <v>43215</v>
      </c>
      <c r="B765" s="400" t="s">
        <v>1242</v>
      </c>
      <c r="C765" s="120" t="s">
        <v>110</v>
      </c>
      <c r="D765" s="126" t="s">
        <v>25</v>
      </c>
      <c r="E765" s="146">
        <v>1100000</v>
      </c>
      <c r="F765" s="187">
        <f t="shared" si="26"/>
        <v>2070.8221163802027</v>
      </c>
      <c r="G765" s="188">
        <v>531.19000000000005</v>
      </c>
      <c r="H765" s="119" t="s">
        <v>522</v>
      </c>
      <c r="I765" s="143" t="s">
        <v>1066</v>
      </c>
      <c r="J765" s="57" t="s">
        <v>1243</v>
      </c>
    </row>
    <row r="766" spans="1:10" ht="15.75" x14ac:dyDescent="0.25">
      <c r="A766" s="122">
        <v>43215</v>
      </c>
      <c r="B766" s="148" t="s">
        <v>1244</v>
      </c>
      <c r="C766" s="120" t="s">
        <v>110</v>
      </c>
      <c r="D766" s="126" t="s">
        <v>34</v>
      </c>
      <c r="E766" s="146">
        <v>120000</v>
      </c>
      <c r="F766" s="187">
        <f t="shared" si="26"/>
        <v>225.90786724147665</v>
      </c>
      <c r="G766" s="188">
        <v>531.19000000000005</v>
      </c>
      <c r="H766" s="119" t="s">
        <v>522</v>
      </c>
      <c r="I766" s="143" t="s">
        <v>1066</v>
      </c>
      <c r="J766" s="57" t="s">
        <v>1245</v>
      </c>
    </row>
    <row r="767" spans="1:10" ht="15.75" x14ac:dyDescent="0.25">
      <c r="A767" s="122">
        <v>43215</v>
      </c>
      <c r="B767" s="148" t="s">
        <v>1246</v>
      </c>
      <c r="C767" s="120" t="s">
        <v>110</v>
      </c>
      <c r="D767" s="126" t="s">
        <v>34</v>
      </c>
      <c r="E767" s="146">
        <v>140000</v>
      </c>
      <c r="F767" s="187">
        <f t="shared" si="26"/>
        <v>263.55917844838945</v>
      </c>
      <c r="G767" s="188">
        <v>531.19000000000005</v>
      </c>
      <c r="H767" s="119" t="s">
        <v>522</v>
      </c>
      <c r="I767" s="143" t="s">
        <v>1066</v>
      </c>
      <c r="J767" s="57" t="s">
        <v>1247</v>
      </c>
    </row>
    <row r="768" spans="1:10" ht="15.75" x14ac:dyDescent="0.25">
      <c r="A768" s="122">
        <v>43215</v>
      </c>
      <c r="B768" s="148" t="s">
        <v>1248</v>
      </c>
      <c r="C768" s="120" t="s">
        <v>110</v>
      </c>
      <c r="D768" s="126" t="s">
        <v>34</v>
      </c>
      <c r="E768" s="146">
        <v>142500</v>
      </c>
      <c r="F768" s="187">
        <f t="shared" si="26"/>
        <v>268.26559234925355</v>
      </c>
      <c r="G768" s="188">
        <v>531.19000000000005</v>
      </c>
      <c r="H768" s="119" t="s">
        <v>522</v>
      </c>
      <c r="I768" s="143" t="s">
        <v>1066</v>
      </c>
      <c r="J768" s="57" t="s">
        <v>1249</v>
      </c>
    </row>
    <row r="769" spans="1:10" ht="15.75" x14ac:dyDescent="0.25">
      <c r="A769" s="122">
        <v>43215</v>
      </c>
      <c r="B769" s="148" t="s">
        <v>1250</v>
      </c>
      <c r="C769" s="120" t="s">
        <v>110</v>
      </c>
      <c r="D769" s="126" t="s">
        <v>34</v>
      </c>
      <c r="E769" s="146">
        <v>140000</v>
      </c>
      <c r="F769" s="187">
        <f t="shared" si="26"/>
        <v>263.55917844838945</v>
      </c>
      <c r="G769" s="188">
        <v>531.19000000000005</v>
      </c>
      <c r="H769" s="119" t="s">
        <v>522</v>
      </c>
      <c r="I769" s="143" t="s">
        <v>1066</v>
      </c>
      <c r="J769" s="57" t="s">
        <v>1251</v>
      </c>
    </row>
    <row r="770" spans="1:10" ht="15.75" x14ac:dyDescent="0.25">
      <c r="A770" s="122">
        <v>43215</v>
      </c>
      <c r="B770" s="148" t="s">
        <v>1252</v>
      </c>
      <c r="C770" s="120" t="s">
        <v>110</v>
      </c>
      <c r="D770" s="126" t="s">
        <v>102</v>
      </c>
      <c r="E770" s="146">
        <v>160000</v>
      </c>
      <c r="F770" s="187">
        <f t="shared" si="26"/>
        <v>306.44883262147823</v>
      </c>
      <c r="G770" s="188">
        <v>522.11</v>
      </c>
      <c r="H770" s="119" t="s">
        <v>522</v>
      </c>
      <c r="I770" s="143" t="s">
        <v>1066</v>
      </c>
      <c r="J770" s="57" t="s">
        <v>1253</v>
      </c>
    </row>
    <row r="771" spans="1:10" ht="15.75" x14ac:dyDescent="0.25">
      <c r="A771" s="122">
        <v>43215</v>
      </c>
      <c r="B771" s="148" t="s">
        <v>1254</v>
      </c>
      <c r="C771" s="120" t="s">
        <v>110</v>
      </c>
      <c r="D771" s="126" t="s">
        <v>102</v>
      </c>
      <c r="E771" s="146">
        <v>230000</v>
      </c>
      <c r="F771" s="187">
        <f t="shared" si="26"/>
        <v>432.99007887949693</v>
      </c>
      <c r="G771" s="188">
        <v>531.19000000000005</v>
      </c>
      <c r="H771" s="119" t="s">
        <v>522</v>
      </c>
      <c r="I771" s="143" t="s">
        <v>1066</v>
      </c>
      <c r="J771" s="57" t="s">
        <v>1255</v>
      </c>
    </row>
    <row r="772" spans="1:10" ht="15.75" x14ac:dyDescent="0.25">
      <c r="A772" s="122">
        <v>43215</v>
      </c>
      <c r="B772" s="148" t="s">
        <v>1256</v>
      </c>
      <c r="C772" s="120" t="s">
        <v>110</v>
      </c>
      <c r="D772" s="126" t="s">
        <v>34</v>
      </c>
      <c r="E772" s="146">
        <v>120000</v>
      </c>
      <c r="F772" s="187">
        <f>E772/G772</f>
        <v>225.90786724147665</v>
      </c>
      <c r="G772" s="188">
        <v>531.19000000000005</v>
      </c>
      <c r="H772" s="119" t="s">
        <v>522</v>
      </c>
      <c r="I772" s="143" t="s">
        <v>1066</v>
      </c>
      <c r="J772" s="57" t="s">
        <v>1257</v>
      </c>
    </row>
    <row r="773" spans="1:10" ht="15.75" hidden="1" x14ac:dyDescent="0.25">
      <c r="A773" s="122">
        <v>43215</v>
      </c>
      <c r="B773" s="148" t="s">
        <v>1258</v>
      </c>
      <c r="C773" s="120" t="s">
        <v>110</v>
      </c>
      <c r="D773" s="126" t="s">
        <v>3</v>
      </c>
      <c r="E773" s="146">
        <v>220000</v>
      </c>
      <c r="F773" s="187">
        <f t="shared" ref="F773:F780" si="27">E773/G773</f>
        <v>421.36714485453257</v>
      </c>
      <c r="G773" s="188">
        <v>522.11</v>
      </c>
      <c r="H773" s="119" t="s">
        <v>522</v>
      </c>
      <c r="I773" s="143" t="s">
        <v>100</v>
      </c>
      <c r="J773" s="57" t="s">
        <v>1259</v>
      </c>
    </row>
    <row r="774" spans="1:10" ht="15.75" hidden="1" x14ac:dyDescent="0.25">
      <c r="A774" s="122">
        <v>43215</v>
      </c>
      <c r="B774" s="148" t="s">
        <v>1260</v>
      </c>
      <c r="C774" s="120" t="s">
        <v>108</v>
      </c>
      <c r="D774" s="126" t="s">
        <v>3</v>
      </c>
      <c r="E774" s="146">
        <v>70000</v>
      </c>
      <c r="F774" s="187">
        <f t="shared" si="27"/>
        <v>134.07136427189673</v>
      </c>
      <c r="G774" s="188">
        <v>522.11</v>
      </c>
      <c r="H774" s="119" t="s">
        <v>522</v>
      </c>
      <c r="I774" s="143" t="s">
        <v>100</v>
      </c>
      <c r="J774" s="57" t="s">
        <v>1261</v>
      </c>
    </row>
    <row r="775" spans="1:10" ht="15.75" hidden="1" x14ac:dyDescent="0.25">
      <c r="A775" s="122">
        <v>43220</v>
      </c>
      <c r="B775" s="148" t="s">
        <v>1262</v>
      </c>
      <c r="C775" s="120" t="s">
        <v>109</v>
      </c>
      <c r="D775" s="126" t="s">
        <v>3</v>
      </c>
      <c r="E775" s="146">
        <v>22422</v>
      </c>
      <c r="F775" s="187">
        <f t="shared" si="27"/>
        <v>42.944973281492402</v>
      </c>
      <c r="G775" s="188">
        <v>522.11</v>
      </c>
      <c r="H775" s="119" t="s">
        <v>522</v>
      </c>
      <c r="I775" s="143" t="s">
        <v>100</v>
      </c>
      <c r="J775" s="57" t="s">
        <v>1263</v>
      </c>
    </row>
    <row r="776" spans="1:10" ht="15.75" hidden="1" x14ac:dyDescent="0.25">
      <c r="A776" s="330">
        <v>43220</v>
      </c>
      <c r="B776" s="118" t="s">
        <v>1149</v>
      </c>
      <c r="C776" s="118" t="s">
        <v>108</v>
      </c>
      <c r="D776" s="125" t="s">
        <v>3</v>
      </c>
      <c r="E776" s="331">
        <v>40021</v>
      </c>
      <c r="F776" s="187">
        <f t="shared" si="27"/>
        <v>76.652429564651129</v>
      </c>
      <c r="G776" s="188">
        <v>522.11</v>
      </c>
      <c r="H776" s="119" t="s">
        <v>519</v>
      </c>
      <c r="I776" s="143" t="s">
        <v>100</v>
      </c>
      <c r="J776" s="397" t="s">
        <v>1264</v>
      </c>
    </row>
    <row r="777" spans="1:10" ht="15.75" hidden="1" x14ac:dyDescent="0.25">
      <c r="A777" s="330">
        <v>43220</v>
      </c>
      <c r="B777" s="118" t="s">
        <v>1265</v>
      </c>
      <c r="C777" s="118" t="s">
        <v>764</v>
      </c>
      <c r="D777" s="123" t="s">
        <v>25</v>
      </c>
      <c r="E777" s="331">
        <v>18000</v>
      </c>
      <c r="F777" s="187">
        <f t="shared" si="27"/>
        <v>34.475493669916297</v>
      </c>
      <c r="G777" s="188">
        <v>522.11</v>
      </c>
      <c r="H777" s="119" t="s">
        <v>23</v>
      </c>
      <c r="I777" s="143" t="s">
        <v>100</v>
      </c>
      <c r="J777" s="397" t="s">
        <v>1266</v>
      </c>
    </row>
    <row r="778" spans="1:10" ht="15.75" hidden="1" x14ac:dyDescent="0.25">
      <c r="A778" s="330">
        <v>43220</v>
      </c>
      <c r="B778" s="118" t="s">
        <v>1267</v>
      </c>
      <c r="C778" s="118" t="s">
        <v>764</v>
      </c>
      <c r="D778" s="125" t="s">
        <v>25</v>
      </c>
      <c r="E778" s="331">
        <v>101000</v>
      </c>
      <c r="F778" s="187">
        <f t="shared" si="27"/>
        <v>193.44582559230813</v>
      </c>
      <c r="G778" s="188">
        <v>522.11</v>
      </c>
      <c r="H778" s="119" t="s">
        <v>23</v>
      </c>
      <c r="I778" s="143" t="s">
        <v>100</v>
      </c>
      <c r="J778" s="397" t="s">
        <v>1268</v>
      </c>
    </row>
    <row r="779" spans="1:10" ht="15.75" hidden="1" x14ac:dyDescent="0.25">
      <c r="A779" s="330">
        <v>43220</v>
      </c>
      <c r="B779" s="118" t="s">
        <v>1269</v>
      </c>
      <c r="C779" s="118" t="s">
        <v>764</v>
      </c>
      <c r="D779" s="125" t="s">
        <v>25</v>
      </c>
      <c r="E779" s="331">
        <v>42000</v>
      </c>
      <c r="F779" s="187">
        <f t="shared" si="27"/>
        <v>80.442818563138033</v>
      </c>
      <c r="G779" s="188">
        <v>522.11</v>
      </c>
      <c r="H779" s="119" t="s">
        <v>23</v>
      </c>
      <c r="I779" s="143" t="s">
        <v>100</v>
      </c>
      <c r="J779" s="397" t="s">
        <v>1270</v>
      </c>
    </row>
    <row r="780" spans="1:10" ht="15.75" hidden="1" x14ac:dyDescent="0.25">
      <c r="A780" s="330">
        <v>43220</v>
      </c>
      <c r="B780" s="118" t="s">
        <v>1271</v>
      </c>
      <c r="C780" s="120" t="s">
        <v>176</v>
      </c>
      <c r="D780" s="123" t="s">
        <v>25</v>
      </c>
      <c r="E780" s="331">
        <v>3000</v>
      </c>
      <c r="F780" s="187">
        <f t="shared" si="27"/>
        <v>5.745915611652717</v>
      </c>
      <c r="G780" s="188">
        <v>522.11</v>
      </c>
      <c r="H780" s="119" t="s">
        <v>23</v>
      </c>
      <c r="I780" s="143" t="s">
        <v>100</v>
      </c>
      <c r="J780" s="397" t="s">
        <v>1272</v>
      </c>
    </row>
    <row r="781" spans="1:10" ht="15.75" x14ac:dyDescent="0.25">
      <c r="A781" s="401">
        <v>43195</v>
      </c>
      <c r="B781" s="402" t="s">
        <v>1273</v>
      </c>
      <c r="C781" s="118" t="s">
        <v>176</v>
      </c>
      <c r="D781" s="125" t="s">
        <v>34</v>
      </c>
      <c r="E781" s="187">
        <v>4000</v>
      </c>
      <c r="F781" s="187">
        <f>E781/G781</f>
        <v>7.5302622413825553</v>
      </c>
      <c r="G781" s="188">
        <v>531.19000000000005</v>
      </c>
      <c r="H781" s="283" t="s">
        <v>33</v>
      </c>
      <c r="I781" s="143" t="s">
        <v>1066</v>
      </c>
      <c r="J781" s="600" t="s">
        <v>1274</v>
      </c>
    </row>
    <row r="782" spans="1:10" ht="15.75" x14ac:dyDescent="0.25">
      <c r="A782" s="330">
        <v>43196</v>
      </c>
      <c r="B782" s="118" t="s">
        <v>1275</v>
      </c>
      <c r="C782" s="118" t="s">
        <v>176</v>
      </c>
      <c r="D782" s="125" t="s">
        <v>34</v>
      </c>
      <c r="E782" s="331">
        <v>9000</v>
      </c>
      <c r="F782" s="187">
        <f t="shared" ref="F782:F845" si="28">E782/G782</f>
        <v>16.94309004311075</v>
      </c>
      <c r="G782" s="188">
        <v>531.19000000000005</v>
      </c>
      <c r="H782" s="283" t="s">
        <v>33</v>
      </c>
      <c r="I782" s="143" t="s">
        <v>1066</v>
      </c>
      <c r="J782" s="601"/>
    </row>
    <row r="783" spans="1:10" ht="15.75" x14ac:dyDescent="0.25">
      <c r="A783" s="330">
        <v>43199</v>
      </c>
      <c r="B783" s="118" t="s">
        <v>1276</v>
      </c>
      <c r="C783" s="118" t="s">
        <v>176</v>
      </c>
      <c r="D783" s="125" t="s">
        <v>34</v>
      </c>
      <c r="E783" s="331">
        <v>4000</v>
      </c>
      <c r="F783" s="187">
        <f t="shared" si="28"/>
        <v>7.5302622413825553</v>
      </c>
      <c r="G783" s="188">
        <v>531.19000000000005</v>
      </c>
      <c r="H783" s="283" t="s">
        <v>33</v>
      </c>
      <c r="I783" s="143" t="s">
        <v>1066</v>
      </c>
      <c r="J783" s="601"/>
    </row>
    <row r="784" spans="1:10" ht="15.75" x14ac:dyDescent="0.25">
      <c r="A784" s="330">
        <v>43200</v>
      </c>
      <c r="B784" s="118" t="s">
        <v>1277</v>
      </c>
      <c r="C784" s="118" t="s">
        <v>176</v>
      </c>
      <c r="D784" s="125" t="s">
        <v>34</v>
      </c>
      <c r="E784" s="331">
        <v>38000</v>
      </c>
      <c r="F784" s="187">
        <f t="shared" si="28"/>
        <v>71.537491293134281</v>
      </c>
      <c r="G784" s="188">
        <v>531.19000000000005</v>
      </c>
      <c r="H784" s="283" t="s">
        <v>33</v>
      </c>
      <c r="I784" s="143" t="s">
        <v>1066</v>
      </c>
      <c r="J784" s="601"/>
    </row>
    <row r="785" spans="1:10" ht="15.75" x14ac:dyDescent="0.25">
      <c r="A785" s="330">
        <v>43207</v>
      </c>
      <c r="B785" s="118" t="s">
        <v>1278</v>
      </c>
      <c r="C785" s="118" t="s">
        <v>176</v>
      </c>
      <c r="D785" s="125" t="s">
        <v>34</v>
      </c>
      <c r="E785" s="331">
        <v>10000</v>
      </c>
      <c r="F785" s="187">
        <f t="shared" si="28"/>
        <v>18.82565560345639</v>
      </c>
      <c r="G785" s="188">
        <v>531.19000000000005</v>
      </c>
      <c r="H785" s="283" t="s">
        <v>33</v>
      </c>
      <c r="I785" s="143" t="s">
        <v>1066</v>
      </c>
      <c r="J785" s="601"/>
    </row>
    <row r="786" spans="1:10" ht="15.75" x14ac:dyDescent="0.25">
      <c r="A786" s="330">
        <v>43208</v>
      </c>
      <c r="B786" s="118" t="s">
        <v>520</v>
      </c>
      <c r="C786" s="118" t="s">
        <v>176</v>
      </c>
      <c r="D786" s="125" t="s">
        <v>34</v>
      </c>
      <c r="E786" s="331">
        <v>4000</v>
      </c>
      <c r="F786" s="187">
        <f t="shared" si="28"/>
        <v>7.5302622413825553</v>
      </c>
      <c r="G786" s="188">
        <v>531.19000000000005</v>
      </c>
      <c r="H786" s="283" t="s">
        <v>33</v>
      </c>
      <c r="I786" s="143" t="s">
        <v>1066</v>
      </c>
      <c r="J786" s="601"/>
    </row>
    <row r="787" spans="1:10" ht="15.75" x14ac:dyDescent="0.25">
      <c r="A787" s="330">
        <v>43209</v>
      </c>
      <c r="B787" s="118" t="s">
        <v>1279</v>
      </c>
      <c r="C787" s="118" t="s">
        <v>176</v>
      </c>
      <c r="D787" s="125" t="s">
        <v>34</v>
      </c>
      <c r="E787" s="331">
        <v>8500</v>
      </c>
      <c r="F787" s="187">
        <f t="shared" si="28"/>
        <v>16.00180726293793</v>
      </c>
      <c r="G787" s="188">
        <v>531.19000000000005</v>
      </c>
      <c r="H787" s="106" t="s">
        <v>33</v>
      </c>
      <c r="I787" s="143" t="s">
        <v>1066</v>
      </c>
      <c r="J787" s="601"/>
    </row>
    <row r="788" spans="1:10" ht="15.75" x14ac:dyDescent="0.25">
      <c r="A788" s="330">
        <v>43210</v>
      </c>
      <c r="B788" s="118" t="s">
        <v>1280</v>
      </c>
      <c r="C788" s="118" t="s">
        <v>176</v>
      </c>
      <c r="D788" s="125" t="s">
        <v>34</v>
      </c>
      <c r="E788" s="331">
        <v>7500</v>
      </c>
      <c r="F788" s="187">
        <f t="shared" si="28"/>
        <v>14.119241702592291</v>
      </c>
      <c r="G788" s="188">
        <v>531.19000000000005</v>
      </c>
      <c r="H788" s="119" t="s">
        <v>33</v>
      </c>
      <c r="I788" s="143" t="s">
        <v>1066</v>
      </c>
      <c r="J788" s="601"/>
    </row>
    <row r="789" spans="1:10" ht="15.75" x14ac:dyDescent="0.25">
      <c r="A789" s="330">
        <v>43213</v>
      </c>
      <c r="B789" s="118" t="s">
        <v>1281</v>
      </c>
      <c r="C789" s="118" t="s">
        <v>176</v>
      </c>
      <c r="D789" s="125" t="s">
        <v>34</v>
      </c>
      <c r="E789" s="331">
        <v>6000</v>
      </c>
      <c r="F789" s="187">
        <f t="shared" si="28"/>
        <v>11.295393362073833</v>
      </c>
      <c r="G789" s="188">
        <v>531.19000000000005</v>
      </c>
      <c r="H789" s="119" t="s">
        <v>33</v>
      </c>
      <c r="I789" s="143" t="s">
        <v>1066</v>
      </c>
      <c r="J789" s="601"/>
    </row>
    <row r="790" spans="1:10" ht="15.75" x14ac:dyDescent="0.25">
      <c r="A790" s="330">
        <v>43214</v>
      </c>
      <c r="B790" s="118" t="s">
        <v>1282</v>
      </c>
      <c r="C790" s="118" t="s">
        <v>176</v>
      </c>
      <c r="D790" s="125" t="s">
        <v>34</v>
      </c>
      <c r="E790" s="331">
        <v>11500</v>
      </c>
      <c r="F790" s="187">
        <f t="shared" si="28"/>
        <v>21.649503943974846</v>
      </c>
      <c r="G790" s="188">
        <v>531.19000000000005</v>
      </c>
      <c r="H790" s="119" t="s">
        <v>33</v>
      </c>
      <c r="I790" s="143" t="s">
        <v>1066</v>
      </c>
      <c r="J790" s="602"/>
    </row>
    <row r="791" spans="1:10" ht="15.75" x14ac:dyDescent="0.25">
      <c r="A791" s="330">
        <v>43195</v>
      </c>
      <c r="B791" s="118" t="s">
        <v>1283</v>
      </c>
      <c r="C791" s="118" t="s">
        <v>176</v>
      </c>
      <c r="D791" s="125" t="s">
        <v>34</v>
      </c>
      <c r="E791" s="331">
        <v>3000</v>
      </c>
      <c r="F791" s="187">
        <f t="shared" si="28"/>
        <v>5.6476966810369165</v>
      </c>
      <c r="G791" s="188">
        <v>531.19000000000005</v>
      </c>
      <c r="H791" s="283" t="s">
        <v>40</v>
      </c>
      <c r="I791" s="143" t="s">
        <v>1066</v>
      </c>
      <c r="J791" s="600" t="s">
        <v>1284</v>
      </c>
    </row>
    <row r="792" spans="1:10" ht="15.75" x14ac:dyDescent="0.25">
      <c r="A792" s="330">
        <v>43196</v>
      </c>
      <c r="B792" s="118" t="s">
        <v>1285</v>
      </c>
      <c r="C792" s="118" t="s">
        <v>176</v>
      </c>
      <c r="D792" s="125" t="s">
        <v>34</v>
      </c>
      <c r="E792" s="333">
        <v>4000</v>
      </c>
      <c r="F792" s="187">
        <f t="shared" si="28"/>
        <v>7.5302622413825553</v>
      </c>
      <c r="G792" s="188">
        <v>531.19000000000005</v>
      </c>
      <c r="H792" s="283" t="s">
        <v>40</v>
      </c>
      <c r="I792" s="143" t="s">
        <v>1066</v>
      </c>
      <c r="J792" s="601"/>
    </row>
    <row r="793" spans="1:10" ht="15.75" x14ac:dyDescent="0.25">
      <c r="A793" s="330">
        <v>43200</v>
      </c>
      <c r="B793" s="106" t="s">
        <v>1286</v>
      </c>
      <c r="C793" s="118" t="s">
        <v>176</v>
      </c>
      <c r="D793" s="125" t="s">
        <v>34</v>
      </c>
      <c r="E793" s="331">
        <v>19000</v>
      </c>
      <c r="F793" s="187">
        <f t="shared" si="28"/>
        <v>35.76874564656714</v>
      </c>
      <c r="G793" s="188">
        <v>531.19000000000005</v>
      </c>
      <c r="H793" s="283" t="s">
        <v>40</v>
      </c>
      <c r="I793" s="143" t="s">
        <v>1066</v>
      </c>
      <c r="J793" s="601"/>
    </row>
    <row r="794" spans="1:10" ht="15.75" x14ac:dyDescent="0.25">
      <c r="A794" s="330">
        <v>43207</v>
      </c>
      <c r="B794" s="118" t="s">
        <v>1283</v>
      </c>
      <c r="C794" s="118" t="s">
        <v>176</v>
      </c>
      <c r="D794" s="125" t="s">
        <v>34</v>
      </c>
      <c r="E794" s="331">
        <v>3000</v>
      </c>
      <c r="F794" s="187">
        <f t="shared" si="28"/>
        <v>5.6476966810369165</v>
      </c>
      <c r="G794" s="188">
        <v>531.19000000000005</v>
      </c>
      <c r="H794" s="119" t="s">
        <v>40</v>
      </c>
      <c r="I794" s="143" t="s">
        <v>1066</v>
      </c>
      <c r="J794" s="601"/>
    </row>
    <row r="795" spans="1:10" ht="15.75" x14ac:dyDescent="0.25">
      <c r="A795" s="330">
        <v>43214</v>
      </c>
      <c r="B795" s="118" t="s">
        <v>1287</v>
      </c>
      <c r="C795" s="118" t="s">
        <v>176</v>
      </c>
      <c r="D795" s="125" t="s">
        <v>34</v>
      </c>
      <c r="E795" s="331">
        <v>14000</v>
      </c>
      <c r="F795" s="187">
        <f t="shared" si="28"/>
        <v>26.355917844838945</v>
      </c>
      <c r="G795" s="188">
        <v>531.19000000000005</v>
      </c>
      <c r="H795" s="119" t="s">
        <v>40</v>
      </c>
      <c r="I795" s="143" t="s">
        <v>1066</v>
      </c>
      <c r="J795" s="602"/>
    </row>
    <row r="796" spans="1:10" ht="15.75" x14ac:dyDescent="0.25">
      <c r="A796" s="330">
        <v>43196</v>
      </c>
      <c r="B796" s="118" t="s">
        <v>1288</v>
      </c>
      <c r="C796" s="118" t="s">
        <v>176</v>
      </c>
      <c r="D796" s="125" t="s">
        <v>34</v>
      </c>
      <c r="E796" s="331">
        <v>6500</v>
      </c>
      <c r="F796" s="187">
        <f t="shared" si="28"/>
        <v>12.236676142246653</v>
      </c>
      <c r="G796" s="188">
        <v>531.19000000000005</v>
      </c>
      <c r="H796" s="283" t="s">
        <v>41</v>
      </c>
      <c r="I796" s="143" t="s">
        <v>1066</v>
      </c>
      <c r="J796" s="600" t="s">
        <v>1289</v>
      </c>
    </row>
    <row r="797" spans="1:10" ht="15.75" x14ac:dyDescent="0.25">
      <c r="A797" s="330">
        <v>43200</v>
      </c>
      <c r="B797" s="118" t="s">
        <v>1290</v>
      </c>
      <c r="C797" s="118" t="s">
        <v>176</v>
      </c>
      <c r="D797" s="125" t="s">
        <v>34</v>
      </c>
      <c r="E797" s="331">
        <v>34500</v>
      </c>
      <c r="F797" s="187">
        <f t="shared" si="28"/>
        <v>64.948511831924534</v>
      </c>
      <c r="G797" s="188">
        <v>531.19000000000005</v>
      </c>
      <c r="H797" s="106" t="s">
        <v>41</v>
      </c>
      <c r="I797" s="143" t="s">
        <v>1066</v>
      </c>
      <c r="J797" s="601"/>
    </row>
    <row r="798" spans="1:10" ht="15.75" x14ac:dyDescent="0.25">
      <c r="A798" s="330">
        <v>43208</v>
      </c>
      <c r="B798" s="118" t="s">
        <v>1291</v>
      </c>
      <c r="C798" s="118" t="s">
        <v>176</v>
      </c>
      <c r="D798" s="125" t="s">
        <v>34</v>
      </c>
      <c r="E798" s="331">
        <v>3000</v>
      </c>
      <c r="F798" s="187">
        <f t="shared" si="28"/>
        <v>5.6476966810369165</v>
      </c>
      <c r="G798" s="188">
        <v>531.19000000000005</v>
      </c>
      <c r="H798" s="119" t="s">
        <v>41</v>
      </c>
      <c r="I798" s="143" t="s">
        <v>1066</v>
      </c>
      <c r="J798" s="601"/>
    </row>
    <row r="799" spans="1:10" ht="15.75" x14ac:dyDescent="0.25">
      <c r="A799" s="330" t="s">
        <v>1292</v>
      </c>
      <c r="B799" s="118" t="s">
        <v>1293</v>
      </c>
      <c r="C799" s="118" t="s">
        <v>176</v>
      </c>
      <c r="D799" s="125" t="s">
        <v>34</v>
      </c>
      <c r="E799" s="331">
        <v>12000</v>
      </c>
      <c r="F799" s="187">
        <f t="shared" si="28"/>
        <v>22.590786724147666</v>
      </c>
      <c r="G799" s="188">
        <v>531.19000000000005</v>
      </c>
      <c r="H799" s="119" t="s">
        <v>41</v>
      </c>
      <c r="I799" s="143" t="s">
        <v>1066</v>
      </c>
      <c r="J799" s="601"/>
    </row>
    <row r="800" spans="1:10" ht="15.75" x14ac:dyDescent="0.25">
      <c r="A800" s="330">
        <v>43214</v>
      </c>
      <c r="B800" s="118" t="s">
        <v>1294</v>
      </c>
      <c r="C800" s="118" t="s">
        <v>176</v>
      </c>
      <c r="D800" s="125" t="s">
        <v>34</v>
      </c>
      <c r="E800" s="141">
        <v>10000</v>
      </c>
      <c r="F800" s="187">
        <f t="shared" si="28"/>
        <v>18.82565560345639</v>
      </c>
      <c r="G800" s="188">
        <v>531.19000000000005</v>
      </c>
      <c r="H800" s="119" t="s">
        <v>41</v>
      </c>
      <c r="I800" s="143" t="s">
        <v>1066</v>
      </c>
      <c r="J800" s="602"/>
    </row>
    <row r="801" spans="1:10" ht="15.75" x14ac:dyDescent="0.25">
      <c r="A801" s="330">
        <v>43195</v>
      </c>
      <c r="B801" s="118" t="s">
        <v>1295</v>
      </c>
      <c r="C801" s="118" t="s">
        <v>176</v>
      </c>
      <c r="D801" s="125" t="s">
        <v>34</v>
      </c>
      <c r="E801" s="331">
        <v>7000</v>
      </c>
      <c r="F801" s="187">
        <f t="shared" si="28"/>
        <v>13.177958922419473</v>
      </c>
      <c r="G801" s="188">
        <v>531.19000000000005</v>
      </c>
      <c r="H801" s="283" t="s">
        <v>152</v>
      </c>
      <c r="I801" s="143" t="s">
        <v>1066</v>
      </c>
      <c r="J801" s="600" t="s">
        <v>1296</v>
      </c>
    </row>
    <row r="802" spans="1:10" ht="15.75" x14ac:dyDescent="0.25">
      <c r="A802" s="330">
        <v>43200</v>
      </c>
      <c r="B802" s="106" t="s">
        <v>1297</v>
      </c>
      <c r="C802" s="118" t="s">
        <v>176</v>
      </c>
      <c r="D802" s="125" t="s">
        <v>34</v>
      </c>
      <c r="E802" s="331">
        <v>24000</v>
      </c>
      <c r="F802" s="187">
        <f t="shared" si="28"/>
        <v>45.181573448295332</v>
      </c>
      <c r="G802" s="188">
        <v>531.19000000000005</v>
      </c>
      <c r="H802" s="106" t="s">
        <v>152</v>
      </c>
      <c r="I802" s="143" t="s">
        <v>1066</v>
      </c>
      <c r="J802" s="601"/>
    </row>
    <row r="803" spans="1:10" ht="15.75" x14ac:dyDescent="0.25">
      <c r="A803" s="330">
        <v>43207</v>
      </c>
      <c r="B803" s="118" t="s">
        <v>1298</v>
      </c>
      <c r="C803" s="118" t="s">
        <v>176</v>
      </c>
      <c r="D803" s="125" t="s">
        <v>34</v>
      </c>
      <c r="E803" s="331">
        <v>7000</v>
      </c>
      <c r="F803" s="187">
        <f t="shared" si="28"/>
        <v>13.177958922419473</v>
      </c>
      <c r="G803" s="188">
        <v>531.19000000000005</v>
      </c>
      <c r="H803" s="119" t="s">
        <v>152</v>
      </c>
      <c r="I803" s="143" t="s">
        <v>1066</v>
      </c>
      <c r="J803" s="601"/>
    </row>
    <row r="804" spans="1:10" ht="15.75" x14ac:dyDescent="0.25">
      <c r="A804" s="330">
        <v>43209</v>
      </c>
      <c r="B804" s="118" t="s">
        <v>1298</v>
      </c>
      <c r="C804" s="118" t="s">
        <v>176</v>
      </c>
      <c r="D804" s="125" t="s">
        <v>34</v>
      </c>
      <c r="E804" s="331">
        <v>7000</v>
      </c>
      <c r="F804" s="187">
        <f t="shared" si="28"/>
        <v>13.177958922419473</v>
      </c>
      <c r="G804" s="188">
        <v>531.19000000000005</v>
      </c>
      <c r="H804" s="119" t="s">
        <v>152</v>
      </c>
      <c r="I804" s="143" t="s">
        <v>1066</v>
      </c>
      <c r="J804" s="601"/>
    </row>
    <row r="805" spans="1:10" ht="15.75" x14ac:dyDescent="0.25">
      <c r="A805" s="330">
        <v>43214</v>
      </c>
      <c r="B805" s="118" t="s">
        <v>1299</v>
      </c>
      <c r="C805" s="118" t="s">
        <v>176</v>
      </c>
      <c r="D805" s="125" t="s">
        <v>34</v>
      </c>
      <c r="E805" s="331">
        <v>6000</v>
      </c>
      <c r="F805" s="187">
        <f t="shared" si="28"/>
        <v>11.295393362073833</v>
      </c>
      <c r="G805" s="188">
        <v>531.19000000000005</v>
      </c>
      <c r="H805" s="119" t="s">
        <v>152</v>
      </c>
      <c r="I805" s="143" t="s">
        <v>1066</v>
      </c>
      <c r="J805" s="602"/>
    </row>
    <row r="806" spans="1:10" ht="15.75" hidden="1" x14ac:dyDescent="0.25">
      <c r="A806" s="330">
        <v>43196</v>
      </c>
      <c r="B806" s="118" t="s">
        <v>1300</v>
      </c>
      <c r="C806" s="118" t="s">
        <v>176</v>
      </c>
      <c r="D806" s="125" t="s">
        <v>34</v>
      </c>
      <c r="E806" s="331">
        <v>6000</v>
      </c>
      <c r="F806" s="187">
        <f t="shared" si="28"/>
        <v>11.491831223305434</v>
      </c>
      <c r="G806" s="188">
        <v>522.11</v>
      </c>
      <c r="H806" s="283" t="s">
        <v>39</v>
      </c>
      <c r="I806" s="143" t="s">
        <v>100</v>
      </c>
      <c r="J806" s="600" t="s">
        <v>1301</v>
      </c>
    </row>
    <row r="807" spans="1:10" ht="15.75" hidden="1" x14ac:dyDescent="0.25">
      <c r="A807" s="330">
        <v>43200</v>
      </c>
      <c r="B807" s="118" t="s">
        <v>1302</v>
      </c>
      <c r="C807" s="118" t="s">
        <v>176</v>
      </c>
      <c r="D807" s="125" t="s">
        <v>34</v>
      </c>
      <c r="E807" s="331">
        <v>38000</v>
      </c>
      <c r="F807" s="187">
        <f t="shared" si="28"/>
        <v>72.781597747601083</v>
      </c>
      <c r="G807" s="188">
        <v>522.11</v>
      </c>
      <c r="H807" s="106" t="s">
        <v>39</v>
      </c>
      <c r="I807" s="143" t="s">
        <v>100</v>
      </c>
      <c r="J807" s="601"/>
    </row>
    <row r="808" spans="1:10" ht="15.75" hidden="1" x14ac:dyDescent="0.25">
      <c r="A808" s="330">
        <v>43207</v>
      </c>
      <c r="B808" s="118" t="s">
        <v>1303</v>
      </c>
      <c r="C808" s="118" t="s">
        <v>176</v>
      </c>
      <c r="D808" s="125" t="s">
        <v>34</v>
      </c>
      <c r="E808" s="331">
        <v>5000</v>
      </c>
      <c r="F808" s="187">
        <f t="shared" si="28"/>
        <v>9.5765260194211947</v>
      </c>
      <c r="G808" s="188">
        <v>522.11</v>
      </c>
      <c r="H808" s="119" t="s">
        <v>39</v>
      </c>
      <c r="I808" s="143" t="s">
        <v>100</v>
      </c>
      <c r="J808" s="601"/>
    </row>
    <row r="809" spans="1:10" ht="15.75" hidden="1" x14ac:dyDescent="0.25">
      <c r="A809" s="330">
        <v>43209</v>
      </c>
      <c r="B809" s="118" t="s">
        <v>1304</v>
      </c>
      <c r="C809" s="118" t="s">
        <v>176</v>
      </c>
      <c r="D809" s="125" t="s">
        <v>34</v>
      </c>
      <c r="E809" s="331">
        <v>5000</v>
      </c>
      <c r="F809" s="187">
        <f t="shared" si="28"/>
        <v>9.5765260194211947</v>
      </c>
      <c r="G809" s="188">
        <v>522.11</v>
      </c>
      <c r="H809" s="119" t="s">
        <v>39</v>
      </c>
      <c r="I809" s="143" t="s">
        <v>100</v>
      </c>
      <c r="J809" s="601"/>
    </row>
    <row r="810" spans="1:10" ht="15.75" hidden="1" x14ac:dyDescent="0.25">
      <c r="A810" s="330">
        <v>43214</v>
      </c>
      <c r="B810" s="118" t="s">
        <v>1305</v>
      </c>
      <c r="C810" s="118" t="s">
        <v>176</v>
      </c>
      <c r="D810" s="125" t="s">
        <v>34</v>
      </c>
      <c r="E810" s="331">
        <v>12500</v>
      </c>
      <c r="F810" s="187">
        <f t="shared" si="28"/>
        <v>23.941315048552987</v>
      </c>
      <c r="G810" s="188">
        <v>522.11</v>
      </c>
      <c r="H810" s="119" t="s">
        <v>39</v>
      </c>
      <c r="I810" s="143" t="s">
        <v>100</v>
      </c>
      <c r="J810" s="602"/>
    </row>
    <row r="811" spans="1:10" ht="15.75" x14ac:dyDescent="0.25">
      <c r="A811" s="330">
        <v>43195</v>
      </c>
      <c r="B811" s="118" t="s">
        <v>1306</v>
      </c>
      <c r="C811" s="118" t="s">
        <v>176</v>
      </c>
      <c r="D811" s="125" t="s">
        <v>102</v>
      </c>
      <c r="E811" s="331">
        <v>3500</v>
      </c>
      <c r="F811" s="187">
        <f t="shared" si="28"/>
        <v>6.5889794612097363</v>
      </c>
      <c r="G811" s="188">
        <v>531.19000000000005</v>
      </c>
      <c r="H811" s="287" t="s">
        <v>766</v>
      </c>
      <c r="I811" s="143" t="s">
        <v>1066</v>
      </c>
      <c r="J811" s="600" t="s">
        <v>1307</v>
      </c>
    </row>
    <row r="812" spans="1:10" ht="15.75" x14ac:dyDescent="0.25">
      <c r="A812" s="330">
        <v>43196</v>
      </c>
      <c r="B812" s="118" t="s">
        <v>1308</v>
      </c>
      <c r="C812" s="118" t="s">
        <v>176</v>
      </c>
      <c r="D812" s="125" t="s">
        <v>102</v>
      </c>
      <c r="E812" s="333">
        <v>4000</v>
      </c>
      <c r="F812" s="187">
        <f t="shared" si="28"/>
        <v>7.5302622413825553</v>
      </c>
      <c r="G812" s="188">
        <v>531.19000000000005</v>
      </c>
      <c r="H812" s="287" t="s">
        <v>766</v>
      </c>
      <c r="I812" s="143" t="s">
        <v>1066</v>
      </c>
      <c r="J812" s="601"/>
    </row>
    <row r="813" spans="1:10" ht="15.75" x14ac:dyDescent="0.25">
      <c r="A813" s="332">
        <v>43202</v>
      </c>
      <c r="B813" s="118" t="s">
        <v>1309</v>
      </c>
      <c r="C813" s="118" t="s">
        <v>176</v>
      </c>
      <c r="D813" s="125" t="s">
        <v>102</v>
      </c>
      <c r="E813" s="331">
        <v>3500</v>
      </c>
      <c r="F813" s="187">
        <f t="shared" si="28"/>
        <v>6.5889794612097363</v>
      </c>
      <c r="G813" s="188">
        <v>531.19000000000005</v>
      </c>
      <c r="H813" s="287" t="s">
        <v>766</v>
      </c>
      <c r="I813" s="143" t="s">
        <v>1066</v>
      </c>
      <c r="J813" s="601"/>
    </row>
    <row r="814" spans="1:10" ht="15.75" x14ac:dyDescent="0.25">
      <c r="A814" s="330">
        <v>43209</v>
      </c>
      <c r="B814" s="118" t="s">
        <v>1310</v>
      </c>
      <c r="C814" s="118" t="s">
        <v>176</v>
      </c>
      <c r="D814" s="125" t="s">
        <v>102</v>
      </c>
      <c r="E814" s="331">
        <v>2000</v>
      </c>
      <c r="F814" s="187">
        <f t="shared" si="28"/>
        <v>3.7651311206912776</v>
      </c>
      <c r="G814" s="188">
        <v>531.19000000000005</v>
      </c>
      <c r="H814" s="287" t="s">
        <v>766</v>
      </c>
      <c r="I814" s="143" t="s">
        <v>1066</v>
      </c>
      <c r="J814" s="601"/>
    </row>
    <row r="815" spans="1:10" ht="15.75" x14ac:dyDescent="0.25">
      <c r="A815" s="330">
        <v>43210</v>
      </c>
      <c r="B815" s="118" t="s">
        <v>1311</v>
      </c>
      <c r="C815" s="118" t="s">
        <v>176</v>
      </c>
      <c r="D815" s="125" t="s">
        <v>102</v>
      </c>
      <c r="E815" s="331">
        <v>4500</v>
      </c>
      <c r="F815" s="187">
        <f t="shared" si="28"/>
        <v>8.4715450215553751</v>
      </c>
      <c r="G815" s="188">
        <v>531.19000000000005</v>
      </c>
      <c r="H815" s="287" t="s">
        <v>766</v>
      </c>
      <c r="I815" s="143" t="s">
        <v>1066</v>
      </c>
      <c r="J815" s="601"/>
    </row>
    <row r="816" spans="1:10" ht="15.75" x14ac:dyDescent="0.25">
      <c r="A816" s="330">
        <v>43213</v>
      </c>
      <c r="B816" s="118" t="s">
        <v>1312</v>
      </c>
      <c r="C816" s="118" t="s">
        <v>176</v>
      </c>
      <c r="D816" s="125" t="s">
        <v>102</v>
      </c>
      <c r="E816" s="331">
        <v>5000</v>
      </c>
      <c r="F816" s="187">
        <f t="shared" si="28"/>
        <v>9.412827801728195</v>
      </c>
      <c r="G816" s="188">
        <v>531.19000000000005</v>
      </c>
      <c r="H816" s="287" t="s">
        <v>766</v>
      </c>
      <c r="I816" s="143" t="s">
        <v>1066</v>
      </c>
      <c r="J816" s="601"/>
    </row>
    <row r="817" spans="1:10" ht="15.75" x14ac:dyDescent="0.25">
      <c r="A817" s="330">
        <v>43215</v>
      </c>
      <c r="B817" s="118" t="s">
        <v>1313</v>
      </c>
      <c r="C817" s="118" t="s">
        <v>176</v>
      </c>
      <c r="D817" s="125" t="s">
        <v>102</v>
      </c>
      <c r="E817" s="331">
        <v>2000</v>
      </c>
      <c r="F817" s="187">
        <f t="shared" si="28"/>
        <v>3.7651311206912776</v>
      </c>
      <c r="G817" s="188">
        <v>531.19000000000005</v>
      </c>
      <c r="H817" s="287" t="s">
        <v>766</v>
      </c>
      <c r="I817" s="143" t="s">
        <v>1066</v>
      </c>
      <c r="J817" s="601"/>
    </row>
    <row r="818" spans="1:10" ht="15.75" x14ac:dyDescent="0.25">
      <c r="A818" s="330">
        <v>43220</v>
      </c>
      <c r="B818" s="118" t="s">
        <v>1314</v>
      </c>
      <c r="C818" s="118" t="s">
        <v>176</v>
      </c>
      <c r="D818" s="125" t="s">
        <v>102</v>
      </c>
      <c r="E818" s="331">
        <v>4000</v>
      </c>
      <c r="F818" s="187">
        <f t="shared" si="28"/>
        <v>7.5302622413825553</v>
      </c>
      <c r="G818" s="188">
        <v>531.19000000000005</v>
      </c>
      <c r="H818" s="283" t="s">
        <v>766</v>
      </c>
      <c r="I818" s="143" t="s">
        <v>1066</v>
      </c>
      <c r="J818" s="602"/>
    </row>
    <row r="819" spans="1:10" ht="15.75" x14ac:dyDescent="0.25">
      <c r="A819" s="401">
        <v>43195</v>
      </c>
      <c r="B819" s="402" t="s">
        <v>1273</v>
      </c>
      <c r="C819" s="118" t="s">
        <v>176</v>
      </c>
      <c r="D819" s="125" t="s">
        <v>102</v>
      </c>
      <c r="E819" s="187">
        <v>4000</v>
      </c>
      <c r="F819" s="187">
        <f t="shared" si="28"/>
        <v>7.5302622413825553</v>
      </c>
      <c r="G819" s="188">
        <v>531.19000000000005</v>
      </c>
      <c r="H819" s="287" t="s">
        <v>507</v>
      </c>
      <c r="I819" s="143" t="s">
        <v>1066</v>
      </c>
      <c r="J819" s="600" t="s">
        <v>1315</v>
      </c>
    </row>
    <row r="820" spans="1:10" ht="15.75" x14ac:dyDescent="0.25">
      <c r="A820" s="332">
        <v>43195</v>
      </c>
      <c r="B820" s="118" t="s">
        <v>1316</v>
      </c>
      <c r="C820" s="118" t="s">
        <v>176</v>
      </c>
      <c r="D820" s="125" t="s">
        <v>102</v>
      </c>
      <c r="E820" s="331">
        <v>9500</v>
      </c>
      <c r="F820" s="187">
        <f t="shared" si="28"/>
        <v>17.88437282328357</v>
      </c>
      <c r="G820" s="188">
        <v>531.19000000000005</v>
      </c>
      <c r="H820" s="287" t="s">
        <v>507</v>
      </c>
      <c r="I820" s="143" t="s">
        <v>1066</v>
      </c>
      <c r="J820" s="601"/>
    </row>
    <row r="821" spans="1:10" ht="15.75" x14ac:dyDescent="0.25">
      <c r="A821" s="330">
        <v>43199</v>
      </c>
      <c r="B821" s="118" t="s">
        <v>1317</v>
      </c>
      <c r="C821" s="118" t="s">
        <v>176</v>
      </c>
      <c r="D821" s="125" t="s">
        <v>102</v>
      </c>
      <c r="E821" s="333">
        <v>8000</v>
      </c>
      <c r="F821" s="187">
        <f t="shared" si="28"/>
        <v>15.060524482765111</v>
      </c>
      <c r="G821" s="188">
        <v>531.19000000000005</v>
      </c>
      <c r="H821" s="287" t="s">
        <v>507</v>
      </c>
      <c r="I821" s="143" t="s">
        <v>1066</v>
      </c>
      <c r="J821" s="601"/>
    </row>
    <row r="822" spans="1:10" ht="15.75" x14ac:dyDescent="0.25">
      <c r="A822" s="332">
        <v>43201</v>
      </c>
      <c r="B822" s="118" t="s">
        <v>1318</v>
      </c>
      <c r="C822" s="118" t="s">
        <v>176</v>
      </c>
      <c r="D822" s="125" t="s">
        <v>102</v>
      </c>
      <c r="E822" s="331">
        <v>5000</v>
      </c>
      <c r="F822" s="187">
        <f t="shared" si="28"/>
        <v>9.412827801728195</v>
      </c>
      <c r="G822" s="188">
        <v>531.19000000000005</v>
      </c>
      <c r="H822" s="287" t="s">
        <v>507</v>
      </c>
      <c r="I822" s="143" t="s">
        <v>1066</v>
      </c>
      <c r="J822" s="601"/>
    </row>
    <row r="823" spans="1:10" ht="15.75" x14ac:dyDescent="0.25">
      <c r="A823" s="332">
        <v>43202</v>
      </c>
      <c r="B823" s="118" t="s">
        <v>1319</v>
      </c>
      <c r="C823" s="118" t="s">
        <v>176</v>
      </c>
      <c r="D823" s="125" t="s">
        <v>102</v>
      </c>
      <c r="E823" s="331">
        <v>4000</v>
      </c>
      <c r="F823" s="187">
        <f t="shared" si="28"/>
        <v>7.5302622413825553</v>
      </c>
      <c r="G823" s="188">
        <v>531.19000000000005</v>
      </c>
      <c r="H823" s="287" t="s">
        <v>507</v>
      </c>
      <c r="I823" s="143" t="s">
        <v>1066</v>
      </c>
      <c r="J823" s="601"/>
    </row>
    <row r="824" spans="1:10" ht="15.75" x14ac:dyDescent="0.25">
      <c r="A824" s="330">
        <v>43202</v>
      </c>
      <c r="B824" s="118" t="s">
        <v>1320</v>
      </c>
      <c r="C824" s="118" t="s">
        <v>176</v>
      </c>
      <c r="D824" s="125" t="s">
        <v>102</v>
      </c>
      <c r="E824" s="331">
        <v>7500</v>
      </c>
      <c r="F824" s="187">
        <f t="shared" si="28"/>
        <v>14.119241702592291</v>
      </c>
      <c r="G824" s="188">
        <v>531.19000000000005</v>
      </c>
      <c r="H824" s="287" t="s">
        <v>507</v>
      </c>
      <c r="I824" s="143" t="s">
        <v>1066</v>
      </c>
      <c r="J824" s="601"/>
    </row>
    <row r="825" spans="1:10" ht="15.75" x14ac:dyDescent="0.25">
      <c r="A825" s="330">
        <v>43207</v>
      </c>
      <c r="B825" s="118" t="s">
        <v>1321</v>
      </c>
      <c r="C825" s="118" t="s">
        <v>176</v>
      </c>
      <c r="D825" s="125" t="s">
        <v>102</v>
      </c>
      <c r="E825" s="331">
        <v>10000</v>
      </c>
      <c r="F825" s="187">
        <f t="shared" si="28"/>
        <v>18.82565560345639</v>
      </c>
      <c r="G825" s="188">
        <v>531.19000000000005</v>
      </c>
      <c r="H825" s="119" t="s">
        <v>507</v>
      </c>
      <c r="I825" s="143" t="s">
        <v>1066</v>
      </c>
      <c r="J825" s="601"/>
    </row>
    <row r="826" spans="1:10" ht="15.75" x14ac:dyDescent="0.25">
      <c r="A826" s="330">
        <v>43207</v>
      </c>
      <c r="B826" s="118" t="s">
        <v>1322</v>
      </c>
      <c r="C826" s="118" t="s">
        <v>176</v>
      </c>
      <c r="D826" s="125" t="s">
        <v>102</v>
      </c>
      <c r="E826" s="331">
        <v>12500</v>
      </c>
      <c r="F826" s="187">
        <f t="shared" si="28"/>
        <v>23.532069504320486</v>
      </c>
      <c r="G826" s="188">
        <v>531.19000000000005</v>
      </c>
      <c r="H826" s="119" t="s">
        <v>507</v>
      </c>
      <c r="I826" s="143" t="s">
        <v>1066</v>
      </c>
      <c r="J826" s="601"/>
    </row>
    <row r="827" spans="1:10" ht="15.75" x14ac:dyDescent="0.25">
      <c r="A827" s="330">
        <v>43213</v>
      </c>
      <c r="B827" s="118" t="s">
        <v>1323</v>
      </c>
      <c r="C827" s="118" t="s">
        <v>176</v>
      </c>
      <c r="D827" s="125" t="s">
        <v>102</v>
      </c>
      <c r="E827" s="331">
        <v>15000</v>
      </c>
      <c r="F827" s="187">
        <f t="shared" si="28"/>
        <v>28.238483405184581</v>
      </c>
      <c r="G827" s="188">
        <v>531.19000000000005</v>
      </c>
      <c r="H827" s="119" t="s">
        <v>507</v>
      </c>
      <c r="I827" s="143" t="s">
        <v>1066</v>
      </c>
      <c r="J827" s="602"/>
    </row>
    <row r="828" spans="1:10" ht="15.75" hidden="1" x14ac:dyDescent="0.25">
      <c r="A828" s="401">
        <v>43193</v>
      </c>
      <c r="B828" s="402" t="s">
        <v>1324</v>
      </c>
      <c r="C828" s="118" t="s">
        <v>176</v>
      </c>
      <c r="D828" s="125" t="s">
        <v>3</v>
      </c>
      <c r="E828" s="187">
        <v>8500</v>
      </c>
      <c r="F828" s="187">
        <f t="shared" si="28"/>
        <v>16.28009423301603</v>
      </c>
      <c r="G828" s="188">
        <v>522.11</v>
      </c>
      <c r="H828" s="287" t="s">
        <v>518</v>
      </c>
      <c r="I828" s="143" t="s">
        <v>100</v>
      </c>
      <c r="J828" s="600" t="s">
        <v>1325</v>
      </c>
    </row>
    <row r="829" spans="1:10" ht="15.75" hidden="1" x14ac:dyDescent="0.25">
      <c r="A829" s="330">
        <v>43200</v>
      </c>
      <c r="B829" s="118" t="s">
        <v>1326</v>
      </c>
      <c r="C829" s="118" t="s">
        <v>176</v>
      </c>
      <c r="D829" s="125" t="s">
        <v>3</v>
      </c>
      <c r="E829" s="331">
        <v>8000</v>
      </c>
      <c r="F829" s="187">
        <f t="shared" si="28"/>
        <v>15.322441631073911</v>
      </c>
      <c r="G829" s="188">
        <v>522.11</v>
      </c>
      <c r="H829" s="119" t="s">
        <v>518</v>
      </c>
      <c r="I829" s="143" t="s">
        <v>100</v>
      </c>
      <c r="J829" s="601"/>
    </row>
    <row r="830" spans="1:10" ht="15.75" hidden="1" x14ac:dyDescent="0.25">
      <c r="A830" s="330">
        <v>43206</v>
      </c>
      <c r="B830" s="118" t="s">
        <v>521</v>
      </c>
      <c r="C830" s="118" t="s">
        <v>176</v>
      </c>
      <c r="D830" s="125" t="s">
        <v>3</v>
      </c>
      <c r="E830" s="331">
        <v>2000</v>
      </c>
      <c r="F830" s="187">
        <f t="shared" si="28"/>
        <v>3.8306104077684777</v>
      </c>
      <c r="G830" s="188">
        <v>522.11</v>
      </c>
      <c r="H830" s="118" t="s">
        <v>518</v>
      </c>
      <c r="I830" s="143" t="s">
        <v>100</v>
      </c>
      <c r="J830" s="601"/>
    </row>
    <row r="831" spans="1:10" ht="15.75" hidden="1" x14ac:dyDescent="0.25">
      <c r="A831" s="330">
        <v>43210</v>
      </c>
      <c r="B831" s="118" t="s">
        <v>1327</v>
      </c>
      <c r="C831" s="118" t="s">
        <v>176</v>
      </c>
      <c r="D831" s="125" t="s">
        <v>3</v>
      </c>
      <c r="E831" s="331">
        <v>4000</v>
      </c>
      <c r="F831" s="187">
        <f t="shared" si="28"/>
        <v>7.6612208155369554</v>
      </c>
      <c r="G831" s="188">
        <v>522.11</v>
      </c>
      <c r="H831" s="119" t="s">
        <v>518</v>
      </c>
      <c r="I831" s="143" t="s">
        <v>100</v>
      </c>
      <c r="J831" s="601"/>
    </row>
    <row r="832" spans="1:10" ht="15.75" hidden="1" x14ac:dyDescent="0.25">
      <c r="A832" s="330">
        <v>43213</v>
      </c>
      <c r="B832" s="118" t="s">
        <v>1328</v>
      </c>
      <c r="C832" s="118" t="s">
        <v>176</v>
      </c>
      <c r="D832" s="125" t="s">
        <v>3</v>
      </c>
      <c r="E832" s="331">
        <v>4000</v>
      </c>
      <c r="F832" s="187">
        <f t="shared" si="28"/>
        <v>7.6612208155369554</v>
      </c>
      <c r="G832" s="188">
        <v>522.11</v>
      </c>
      <c r="H832" s="119" t="s">
        <v>503</v>
      </c>
      <c r="I832" s="143" t="s">
        <v>100</v>
      </c>
      <c r="J832" s="601"/>
    </row>
    <row r="833" spans="1:10" ht="15.75" hidden="1" x14ac:dyDescent="0.25">
      <c r="A833" s="330">
        <v>43215</v>
      </c>
      <c r="B833" s="118" t="s">
        <v>521</v>
      </c>
      <c r="C833" s="118" t="s">
        <v>176</v>
      </c>
      <c r="D833" s="125" t="s">
        <v>3</v>
      </c>
      <c r="E833" s="331">
        <v>2000</v>
      </c>
      <c r="F833" s="187">
        <f t="shared" si="28"/>
        <v>3.8306104077684777</v>
      </c>
      <c r="G833" s="188">
        <v>522.11</v>
      </c>
      <c r="H833" s="119" t="s">
        <v>503</v>
      </c>
      <c r="I833" s="143" t="s">
        <v>100</v>
      </c>
      <c r="J833" s="601"/>
    </row>
    <row r="834" spans="1:10" ht="15.75" hidden="1" x14ac:dyDescent="0.25">
      <c r="A834" s="330">
        <v>43220</v>
      </c>
      <c r="B834" s="118" t="s">
        <v>1328</v>
      </c>
      <c r="C834" s="118" t="s">
        <v>176</v>
      </c>
      <c r="D834" s="125" t="s">
        <v>3</v>
      </c>
      <c r="E834" s="331">
        <v>2000</v>
      </c>
      <c r="F834" s="187">
        <f t="shared" si="28"/>
        <v>3.8306104077684777</v>
      </c>
      <c r="G834" s="188">
        <v>522.11</v>
      </c>
      <c r="H834" s="287" t="s">
        <v>518</v>
      </c>
      <c r="I834" s="143" t="s">
        <v>100</v>
      </c>
      <c r="J834" s="602"/>
    </row>
    <row r="835" spans="1:10" ht="15.75" hidden="1" x14ac:dyDescent="0.25">
      <c r="A835" s="330">
        <v>43203</v>
      </c>
      <c r="B835" s="118" t="s">
        <v>1329</v>
      </c>
      <c r="C835" s="118" t="s">
        <v>176</v>
      </c>
      <c r="D835" s="125" t="s">
        <v>25</v>
      </c>
      <c r="E835" s="331">
        <v>4000</v>
      </c>
      <c r="F835" s="187">
        <f t="shared" si="28"/>
        <v>7.6612208155369554</v>
      </c>
      <c r="G835" s="188">
        <v>522.11</v>
      </c>
      <c r="H835" s="320" t="s">
        <v>24</v>
      </c>
      <c r="I835" s="143" t="s">
        <v>100</v>
      </c>
      <c r="J835" s="600" t="s">
        <v>1330</v>
      </c>
    </row>
    <row r="836" spans="1:10" ht="15.75" hidden="1" x14ac:dyDescent="0.25">
      <c r="A836" s="330">
        <v>43210</v>
      </c>
      <c r="B836" s="118" t="s">
        <v>1331</v>
      </c>
      <c r="C836" s="118" t="s">
        <v>176</v>
      </c>
      <c r="D836" s="125" t="s">
        <v>25</v>
      </c>
      <c r="E836" s="331">
        <v>4000</v>
      </c>
      <c r="F836" s="187">
        <f t="shared" si="28"/>
        <v>7.6612208155369554</v>
      </c>
      <c r="G836" s="188">
        <v>522.11</v>
      </c>
      <c r="H836" s="320" t="s">
        <v>24</v>
      </c>
      <c r="I836" s="143" t="s">
        <v>100</v>
      </c>
      <c r="J836" s="601"/>
    </row>
    <row r="837" spans="1:10" ht="15.75" hidden="1" x14ac:dyDescent="0.25">
      <c r="A837" s="330">
        <v>43214</v>
      </c>
      <c r="B837" s="118" t="s">
        <v>521</v>
      </c>
      <c r="C837" s="118" t="s">
        <v>176</v>
      </c>
      <c r="D837" s="125" t="s">
        <v>25</v>
      </c>
      <c r="E837" s="331">
        <v>3000</v>
      </c>
      <c r="F837" s="187">
        <f t="shared" si="28"/>
        <v>5.745915611652717</v>
      </c>
      <c r="G837" s="188">
        <v>522.11</v>
      </c>
      <c r="H837" s="320" t="s">
        <v>24</v>
      </c>
      <c r="I837" s="143" t="s">
        <v>100</v>
      </c>
      <c r="J837" s="601"/>
    </row>
    <row r="838" spans="1:10" ht="15.75" hidden="1" x14ac:dyDescent="0.25">
      <c r="A838" s="403">
        <v>43220</v>
      </c>
      <c r="B838" s="404" t="s">
        <v>1332</v>
      </c>
      <c r="C838" s="118" t="s">
        <v>176</v>
      </c>
      <c r="D838" s="125" t="s">
        <v>25</v>
      </c>
      <c r="E838" s="405">
        <v>10000</v>
      </c>
      <c r="F838" s="187">
        <f t="shared" si="28"/>
        <v>19.153052038842389</v>
      </c>
      <c r="G838" s="188">
        <v>522.11</v>
      </c>
      <c r="H838" s="320" t="s">
        <v>24</v>
      </c>
      <c r="I838" s="143" t="s">
        <v>100</v>
      </c>
      <c r="J838" s="602"/>
    </row>
    <row r="839" spans="1:10" ht="15.75" hidden="1" x14ac:dyDescent="0.25">
      <c r="A839" s="401">
        <v>43195</v>
      </c>
      <c r="B839" s="402" t="s">
        <v>1333</v>
      </c>
      <c r="C839" s="118" t="s">
        <v>176</v>
      </c>
      <c r="D839" s="125" t="s">
        <v>25</v>
      </c>
      <c r="E839" s="187">
        <v>6500</v>
      </c>
      <c r="F839" s="406">
        <f t="shared" si="28"/>
        <v>12.449483825247553</v>
      </c>
      <c r="G839" s="406">
        <v>522.11</v>
      </c>
      <c r="H839" s="119" t="s">
        <v>23</v>
      </c>
      <c r="I839" s="143" t="s">
        <v>100</v>
      </c>
      <c r="J839" s="610" t="s">
        <v>1334</v>
      </c>
    </row>
    <row r="840" spans="1:10" hidden="1" x14ac:dyDescent="0.25">
      <c r="A840" s="330">
        <v>43196</v>
      </c>
      <c r="B840" s="118" t="s">
        <v>1335</v>
      </c>
      <c r="C840" s="118" t="s">
        <v>176</v>
      </c>
      <c r="D840" s="125" t="s">
        <v>25</v>
      </c>
      <c r="E840" s="331">
        <v>5000</v>
      </c>
      <c r="F840" s="406">
        <f t="shared" si="28"/>
        <v>9.5765260194211947</v>
      </c>
      <c r="G840" s="406">
        <v>522.11</v>
      </c>
      <c r="H840" s="119" t="s">
        <v>23</v>
      </c>
      <c r="I840" s="143" t="s">
        <v>100</v>
      </c>
      <c r="J840" s="611"/>
    </row>
    <row r="841" spans="1:10" hidden="1" x14ac:dyDescent="0.25">
      <c r="A841" s="330">
        <v>43382</v>
      </c>
      <c r="B841" s="118" t="s">
        <v>1336</v>
      </c>
      <c r="C841" s="118" t="s">
        <v>176</v>
      </c>
      <c r="D841" s="125" t="s">
        <v>25</v>
      </c>
      <c r="E841" s="331">
        <v>4500</v>
      </c>
      <c r="F841" s="406">
        <f t="shared" si="28"/>
        <v>8.6188734174790742</v>
      </c>
      <c r="G841" s="406">
        <v>522.11</v>
      </c>
      <c r="H841" s="119" t="s">
        <v>23</v>
      </c>
      <c r="I841" s="143" t="s">
        <v>100</v>
      </c>
      <c r="J841" s="611"/>
    </row>
    <row r="842" spans="1:10" hidden="1" x14ac:dyDescent="0.25">
      <c r="A842" s="330">
        <v>43201</v>
      </c>
      <c r="B842" s="118" t="s">
        <v>1337</v>
      </c>
      <c r="C842" s="118" t="s">
        <v>176</v>
      </c>
      <c r="D842" s="125" t="s">
        <v>25</v>
      </c>
      <c r="E842" s="331">
        <v>4000</v>
      </c>
      <c r="F842" s="406">
        <f t="shared" si="28"/>
        <v>7.6612208155369554</v>
      </c>
      <c r="G842" s="406">
        <v>522.11</v>
      </c>
      <c r="H842" s="119" t="s">
        <v>23</v>
      </c>
      <c r="I842" s="143" t="s">
        <v>100</v>
      </c>
      <c r="J842" s="611"/>
    </row>
    <row r="843" spans="1:10" hidden="1" x14ac:dyDescent="0.25">
      <c r="A843" s="332">
        <v>43201</v>
      </c>
      <c r="B843" s="118" t="s">
        <v>1338</v>
      </c>
      <c r="C843" s="118" t="s">
        <v>176</v>
      </c>
      <c r="D843" s="125" t="s">
        <v>25</v>
      </c>
      <c r="E843" s="331">
        <v>3500</v>
      </c>
      <c r="F843" s="406">
        <f t="shared" si="28"/>
        <v>6.7035682135948358</v>
      </c>
      <c r="G843" s="406">
        <v>522.11</v>
      </c>
      <c r="H843" s="119" t="s">
        <v>23</v>
      </c>
      <c r="I843" s="143" t="s">
        <v>100</v>
      </c>
      <c r="J843" s="611"/>
    </row>
    <row r="844" spans="1:10" hidden="1" x14ac:dyDescent="0.25">
      <c r="A844" s="330">
        <v>43202</v>
      </c>
      <c r="B844" s="118" t="s">
        <v>1339</v>
      </c>
      <c r="C844" s="118" t="s">
        <v>176</v>
      </c>
      <c r="D844" s="125" t="s">
        <v>25</v>
      </c>
      <c r="E844" s="331">
        <v>12000</v>
      </c>
      <c r="F844" s="406">
        <f t="shared" si="28"/>
        <v>22.983662446610868</v>
      </c>
      <c r="G844" s="406">
        <v>522.11</v>
      </c>
      <c r="H844" s="119" t="s">
        <v>23</v>
      </c>
      <c r="I844" s="143" t="s">
        <v>100</v>
      </c>
      <c r="J844" s="611"/>
    </row>
    <row r="845" spans="1:10" hidden="1" x14ac:dyDescent="0.25">
      <c r="A845" s="330">
        <v>43208</v>
      </c>
      <c r="B845" s="118" t="s">
        <v>1340</v>
      </c>
      <c r="C845" s="118" t="s">
        <v>176</v>
      </c>
      <c r="D845" s="125" t="s">
        <v>25</v>
      </c>
      <c r="E845" s="331">
        <v>8000</v>
      </c>
      <c r="F845" s="406">
        <f t="shared" si="28"/>
        <v>15.322441631073911</v>
      </c>
      <c r="G845" s="406">
        <v>522.11</v>
      </c>
      <c r="H845" s="119" t="s">
        <v>23</v>
      </c>
      <c r="I845" s="143" t="s">
        <v>100</v>
      </c>
      <c r="J845" s="611"/>
    </row>
    <row r="846" spans="1:10" hidden="1" x14ac:dyDescent="0.25">
      <c r="A846" s="330">
        <v>43215</v>
      </c>
      <c r="B846" s="118" t="s">
        <v>1341</v>
      </c>
      <c r="C846" s="118" t="s">
        <v>176</v>
      </c>
      <c r="D846" s="125" t="s">
        <v>25</v>
      </c>
      <c r="E846" s="331">
        <v>20000</v>
      </c>
      <c r="F846" s="406">
        <f t="shared" ref="F846:F855" si="29">E846/G846</f>
        <v>38.306104077684779</v>
      </c>
      <c r="G846" s="406">
        <v>522.11</v>
      </c>
      <c r="H846" s="119" t="s">
        <v>23</v>
      </c>
      <c r="I846" s="143" t="s">
        <v>100</v>
      </c>
      <c r="J846" s="611"/>
    </row>
    <row r="847" spans="1:10" hidden="1" x14ac:dyDescent="0.25">
      <c r="A847" s="330">
        <v>43217</v>
      </c>
      <c r="B847" s="399" t="s">
        <v>1342</v>
      </c>
      <c r="C847" s="118" t="s">
        <v>176</v>
      </c>
      <c r="D847" s="125" t="s">
        <v>25</v>
      </c>
      <c r="E847" s="331">
        <v>4000</v>
      </c>
      <c r="F847" s="406">
        <f t="shared" si="29"/>
        <v>7.6612208155369554</v>
      </c>
      <c r="G847" s="406">
        <v>522.11</v>
      </c>
      <c r="H847" s="119" t="s">
        <v>23</v>
      </c>
      <c r="I847" s="143" t="s">
        <v>100</v>
      </c>
      <c r="J847" s="611"/>
    </row>
    <row r="848" spans="1:10" hidden="1" x14ac:dyDescent="0.25">
      <c r="A848" s="330">
        <v>43218</v>
      </c>
      <c r="B848" s="399" t="s">
        <v>1343</v>
      </c>
      <c r="C848" s="118" t="s">
        <v>176</v>
      </c>
      <c r="D848" s="125" t="s">
        <v>25</v>
      </c>
      <c r="E848" s="331">
        <v>20000</v>
      </c>
      <c r="F848" s="406">
        <f t="shared" si="29"/>
        <v>38.306104077684779</v>
      </c>
      <c r="G848" s="406">
        <v>522.11</v>
      </c>
      <c r="H848" s="119" t="s">
        <v>23</v>
      </c>
      <c r="I848" s="143" t="s">
        <v>100</v>
      </c>
      <c r="J848" s="611"/>
    </row>
    <row r="849" spans="1:10" hidden="1" x14ac:dyDescent="0.25">
      <c r="A849" s="330">
        <v>43220</v>
      </c>
      <c r="B849" s="118" t="s">
        <v>1344</v>
      </c>
      <c r="C849" s="118" t="s">
        <v>176</v>
      </c>
      <c r="D849" s="125" t="s">
        <v>25</v>
      </c>
      <c r="E849" s="331">
        <v>8000</v>
      </c>
      <c r="F849" s="406">
        <f t="shared" si="29"/>
        <v>15.322441631073911</v>
      </c>
      <c r="G849" s="406">
        <v>522.11</v>
      </c>
      <c r="H849" s="119" t="s">
        <v>23</v>
      </c>
      <c r="I849" s="143" t="s">
        <v>100</v>
      </c>
      <c r="J849" s="612"/>
    </row>
    <row r="850" spans="1:10" ht="15.75" x14ac:dyDescent="0.25">
      <c r="A850" s="401">
        <v>43195</v>
      </c>
      <c r="B850" s="402" t="s">
        <v>1345</v>
      </c>
      <c r="C850" s="118" t="s">
        <v>176</v>
      </c>
      <c r="D850" s="125" t="s">
        <v>102</v>
      </c>
      <c r="E850" s="187">
        <v>2000</v>
      </c>
      <c r="F850" s="187">
        <f t="shared" si="29"/>
        <v>3.7651311206912776</v>
      </c>
      <c r="G850" s="188">
        <v>531.19000000000005</v>
      </c>
      <c r="H850" s="287" t="s">
        <v>31</v>
      </c>
      <c r="I850" s="143" t="s">
        <v>1066</v>
      </c>
      <c r="J850" s="600" t="s">
        <v>1346</v>
      </c>
    </row>
    <row r="851" spans="1:10" ht="15.75" x14ac:dyDescent="0.25">
      <c r="A851" s="330">
        <v>43199</v>
      </c>
      <c r="B851" s="118" t="s">
        <v>1347</v>
      </c>
      <c r="C851" s="118" t="s">
        <v>176</v>
      </c>
      <c r="D851" s="125" t="s">
        <v>102</v>
      </c>
      <c r="E851" s="331">
        <v>10000</v>
      </c>
      <c r="F851" s="187">
        <f t="shared" si="29"/>
        <v>18.82565560345639</v>
      </c>
      <c r="G851" s="188">
        <v>531.19000000000005</v>
      </c>
      <c r="H851" s="287" t="s">
        <v>31</v>
      </c>
      <c r="I851" s="143" t="s">
        <v>1066</v>
      </c>
      <c r="J851" s="601"/>
    </row>
    <row r="852" spans="1:10" ht="15.75" x14ac:dyDescent="0.25">
      <c r="A852" s="330">
        <v>43207</v>
      </c>
      <c r="B852" s="118" t="s">
        <v>1321</v>
      </c>
      <c r="C852" s="118" t="s">
        <v>176</v>
      </c>
      <c r="D852" s="125" t="s">
        <v>102</v>
      </c>
      <c r="E852" s="331">
        <v>10000</v>
      </c>
      <c r="F852" s="187">
        <f t="shared" si="29"/>
        <v>18.82565560345639</v>
      </c>
      <c r="G852" s="188">
        <v>531.19000000000005</v>
      </c>
      <c r="H852" s="287" t="s">
        <v>31</v>
      </c>
      <c r="I852" s="143" t="s">
        <v>1066</v>
      </c>
      <c r="J852" s="601"/>
    </row>
    <row r="853" spans="1:10" ht="15.75" x14ac:dyDescent="0.25">
      <c r="A853" s="330">
        <v>43207</v>
      </c>
      <c r="B853" s="118" t="s">
        <v>1348</v>
      </c>
      <c r="C853" s="118" t="s">
        <v>176</v>
      </c>
      <c r="D853" s="125" t="s">
        <v>102</v>
      </c>
      <c r="E853" s="331">
        <v>4000</v>
      </c>
      <c r="F853" s="187">
        <f t="shared" si="29"/>
        <v>7.5302622413825553</v>
      </c>
      <c r="G853" s="188">
        <v>531.19000000000005</v>
      </c>
      <c r="H853" s="287" t="s">
        <v>31</v>
      </c>
      <c r="I853" s="143" t="s">
        <v>1066</v>
      </c>
      <c r="J853" s="601"/>
    </row>
    <row r="854" spans="1:10" ht="15.75" x14ac:dyDescent="0.25">
      <c r="A854" s="330">
        <v>43220</v>
      </c>
      <c r="B854" s="118" t="s">
        <v>1349</v>
      </c>
      <c r="C854" s="118" t="s">
        <v>176</v>
      </c>
      <c r="D854" s="125" t="s">
        <v>102</v>
      </c>
      <c r="E854" s="407">
        <v>12500</v>
      </c>
      <c r="F854" s="187">
        <f t="shared" si="29"/>
        <v>23.532069504320486</v>
      </c>
      <c r="G854" s="188">
        <v>531.19000000000005</v>
      </c>
      <c r="H854" s="118" t="s">
        <v>1186</v>
      </c>
      <c r="I854" s="143" t="s">
        <v>1066</v>
      </c>
      <c r="J854" s="602"/>
    </row>
    <row r="855" spans="1:10" ht="15.75" hidden="1" x14ac:dyDescent="0.25">
      <c r="A855" s="122">
        <v>43220</v>
      </c>
      <c r="B855" s="144" t="s">
        <v>509</v>
      </c>
      <c r="C855" s="118" t="s">
        <v>109</v>
      </c>
      <c r="D855" s="125" t="s">
        <v>3</v>
      </c>
      <c r="E855" s="146">
        <v>15795</v>
      </c>
      <c r="F855" s="187">
        <f t="shared" si="29"/>
        <v>30.252245695351554</v>
      </c>
      <c r="G855" s="188">
        <v>522.11</v>
      </c>
      <c r="H855" s="119" t="s">
        <v>479</v>
      </c>
      <c r="I855" s="143" t="s">
        <v>100</v>
      </c>
      <c r="J855" s="57" t="s">
        <v>1350</v>
      </c>
    </row>
    <row r="856" spans="1:10" ht="15.75" x14ac:dyDescent="0.25">
      <c r="A856" s="388">
        <v>43222</v>
      </c>
      <c r="B856" s="363" t="s">
        <v>1351</v>
      </c>
      <c r="C856" s="120" t="s">
        <v>182</v>
      </c>
      <c r="D856" s="123" t="s">
        <v>34</v>
      </c>
      <c r="E856" s="356">
        <v>-48000</v>
      </c>
      <c r="F856" s="187">
        <f>E856/G856</f>
        <v>-90.363146896590663</v>
      </c>
      <c r="G856" s="188">
        <v>531.19000000000005</v>
      </c>
      <c r="H856" s="283" t="s">
        <v>33</v>
      </c>
      <c r="I856" s="143" t="s">
        <v>90</v>
      </c>
      <c r="J856" s="137" t="s">
        <v>1352</v>
      </c>
    </row>
    <row r="857" spans="1:10" ht="15.75" x14ac:dyDescent="0.25">
      <c r="A857" s="388">
        <v>43222</v>
      </c>
      <c r="B857" s="363" t="s">
        <v>1353</v>
      </c>
      <c r="C857" s="144" t="s">
        <v>1354</v>
      </c>
      <c r="D857" s="125" t="s">
        <v>102</v>
      </c>
      <c r="E857" s="356">
        <v>2900</v>
      </c>
      <c r="F857" s="187">
        <f t="shared" ref="F857:F920" si="30">E857/G857</f>
        <v>5.4594401250023523</v>
      </c>
      <c r="G857" s="188">
        <v>531.19000000000005</v>
      </c>
      <c r="H857" s="283" t="s">
        <v>517</v>
      </c>
      <c r="I857" s="143" t="s">
        <v>90</v>
      </c>
      <c r="J857" s="137" t="s">
        <v>1355</v>
      </c>
    </row>
    <row r="858" spans="1:10" ht="15.75" x14ac:dyDescent="0.25">
      <c r="A858" s="388">
        <v>43222</v>
      </c>
      <c r="B858" s="363" t="s">
        <v>1356</v>
      </c>
      <c r="C858" s="120" t="s">
        <v>110</v>
      </c>
      <c r="D858" s="123" t="s">
        <v>167</v>
      </c>
      <c r="E858" s="356">
        <v>345500</v>
      </c>
      <c r="F858" s="187">
        <f t="shared" si="30"/>
        <v>650.42640109941817</v>
      </c>
      <c r="G858" s="188">
        <v>531.19000000000005</v>
      </c>
      <c r="H858" s="119" t="s">
        <v>23</v>
      </c>
      <c r="I858" s="143" t="s">
        <v>90</v>
      </c>
      <c r="J858" s="137" t="s">
        <v>1357</v>
      </c>
    </row>
    <row r="859" spans="1:10" ht="15.75" x14ac:dyDescent="0.25">
      <c r="A859" s="388">
        <v>43222</v>
      </c>
      <c r="B859" s="363" t="s">
        <v>1358</v>
      </c>
      <c r="C859" s="120" t="s">
        <v>110</v>
      </c>
      <c r="D859" s="123" t="s">
        <v>167</v>
      </c>
      <c r="E859" s="356">
        <v>85000</v>
      </c>
      <c r="F859" s="187">
        <f t="shared" si="30"/>
        <v>160.0180726293793</v>
      </c>
      <c r="G859" s="188">
        <v>531.19000000000005</v>
      </c>
      <c r="H859" s="283" t="s">
        <v>40</v>
      </c>
      <c r="I859" s="143" t="s">
        <v>90</v>
      </c>
      <c r="J859" s="137" t="s">
        <v>1359</v>
      </c>
    </row>
    <row r="860" spans="1:10" ht="15.75" x14ac:dyDescent="0.25">
      <c r="A860" s="388">
        <v>43222</v>
      </c>
      <c r="B860" s="363" t="s">
        <v>1360</v>
      </c>
      <c r="C860" s="120" t="s">
        <v>195</v>
      </c>
      <c r="D860" s="124" t="s">
        <v>3</v>
      </c>
      <c r="E860" s="356">
        <v>230000</v>
      </c>
      <c r="F860" s="187">
        <f t="shared" si="30"/>
        <v>432.99007887949693</v>
      </c>
      <c r="G860" s="188">
        <v>531.19000000000005</v>
      </c>
      <c r="H860" s="283" t="s">
        <v>503</v>
      </c>
      <c r="I860" s="143" t="s">
        <v>90</v>
      </c>
      <c r="J860" s="137" t="s">
        <v>1361</v>
      </c>
    </row>
    <row r="861" spans="1:10" ht="15.75" x14ac:dyDescent="0.25">
      <c r="A861" s="388">
        <v>43222</v>
      </c>
      <c r="B861" s="363" t="s">
        <v>1362</v>
      </c>
      <c r="C861" s="144" t="s">
        <v>171</v>
      </c>
      <c r="D861" s="124" t="s">
        <v>3</v>
      </c>
      <c r="E861" s="356">
        <v>207000</v>
      </c>
      <c r="F861" s="187">
        <f t="shared" si="30"/>
        <v>389.69107099154724</v>
      </c>
      <c r="G861" s="188">
        <v>531.19000000000005</v>
      </c>
      <c r="H861" s="283" t="s">
        <v>503</v>
      </c>
      <c r="I861" s="143" t="s">
        <v>90</v>
      </c>
      <c r="J861" s="137" t="s">
        <v>1363</v>
      </c>
    </row>
    <row r="862" spans="1:10" ht="15.75" x14ac:dyDescent="0.25">
      <c r="A862" s="388">
        <v>43222</v>
      </c>
      <c r="B862" s="363" t="s">
        <v>1364</v>
      </c>
      <c r="C862" s="120" t="s">
        <v>401</v>
      </c>
      <c r="D862" s="123" t="s">
        <v>3</v>
      </c>
      <c r="E862" s="356">
        <v>64300</v>
      </c>
      <c r="F862" s="187">
        <f t="shared" si="30"/>
        <v>121.04896553022458</v>
      </c>
      <c r="G862" s="188">
        <v>531.19000000000005</v>
      </c>
      <c r="H862" s="283" t="s">
        <v>503</v>
      </c>
      <c r="I862" s="143" t="s">
        <v>90</v>
      </c>
      <c r="J862" s="137" t="s">
        <v>1365</v>
      </c>
    </row>
    <row r="863" spans="1:10" ht="15.75" x14ac:dyDescent="0.25">
      <c r="A863" s="388">
        <v>43222</v>
      </c>
      <c r="B863" s="363" t="s">
        <v>1366</v>
      </c>
      <c r="C863" s="120" t="s">
        <v>401</v>
      </c>
      <c r="D863" s="123" t="s">
        <v>3</v>
      </c>
      <c r="E863" s="356">
        <v>29000</v>
      </c>
      <c r="F863" s="187">
        <f t="shared" si="30"/>
        <v>54.594401250023523</v>
      </c>
      <c r="G863" s="188">
        <v>531.19000000000005</v>
      </c>
      <c r="H863" s="283" t="s">
        <v>503</v>
      </c>
      <c r="I863" s="143" t="s">
        <v>90</v>
      </c>
      <c r="J863" s="137" t="s">
        <v>1367</v>
      </c>
    </row>
    <row r="864" spans="1:10" ht="15.75" x14ac:dyDescent="0.25">
      <c r="A864" s="330">
        <v>43222</v>
      </c>
      <c r="B864" s="290" t="s">
        <v>1368</v>
      </c>
      <c r="C864" s="120" t="s">
        <v>109</v>
      </c>
      <c r="D864" s="123" t="s">
        <v>3</v>
      </c>
      <c r="E864" s="341">
        <v>5850</v>
      </c>
      <c r="F864" s="187">
        <f t="shared" si="30"/>
        <v>11.013008528021988</v>
      </c>
      <c r="G864" s="188">
        <v>531.19000000000005</v>
      </c>
      <c r="H864" s="283" t="s">
        <v>522</v>
      </c>
      <c r="I864" s="143" t="s">
        <v>90</v>
      </c>
      <c r="J864" s="408" t="s">
        <v>1369</v>
      </c>
    </row>
    <row r="865" spans="1:10" ht="15.75" x14ac:dyDescent="0.25">
      <c r="A865" s="330">
        <v>43222</v>
      </c>
      <c r="B865" s="148" t="s">
        <v>1370</v>
      </c>
      <c r="C865" s="120" t="s">
        <v>331</v>
      </c>
      <c r="D865" s="123" t="s">
        <v>3</v>
      </c>
      <c r="E865" s="409">
        <v>43320</v>
      </c>
      <c r="F865" s="187">
        <f t="shared" si="30"/>
        <v>81.552740074173073</v>
      </c>
      <c r="G865" s="188">
        <v>531.19000000000005</v>
      </c>
      <c r="H865" s="283" t="s">
        <v>522</v>
      </c>
      <c r="I865" s="143" t="s">
        <v>90</v>
      </c>
      <c r="J865" s="408" t="s">
        <v>1371</v>
      </c>
    </row>
    <row r="866" spans="1:10" ht="15.75" x14ac:dyDescent="0.25">
      <c r="A866" s="330">
        <v>43222</v>
      </c>
      <c r="B866" s="148" t="s">
        <v>1372</v>
      </c>
      <c r="C866" s="144" t="s">
        <v>524</v>
      </c>
      <c r="D866" s="123" t="s">
        <v>3</v>
      </c>
      <c r="E866" s="409">
        <v>350000</v>
      </c>
      <c r="F866" s="187">
        <f t="shared" si="30"/>
        <v>658.89794612097364</v>
      </c>
      <c r="G866" s="188">
        <v>531.19000000000005</v>
      </c>
      <c r="H866" s="283" t="s">
        <v>522</v>
      </c>
      <c r="I866" s="143" t="s">
        <v>90</v>
      </c>
      <c r="J866" s="603" t="s">
        <v>1373</v>
      </c>
    </row>
    <row r="867" spans="1:10" ht="15.75" x14ac:dyDescent="0.25">
      <c r="A867" s="330">
        <v>43222</v>
      </c>
      <c r="B867" s="144" t="s">
        <v>1374</v>
      </c>
      <c r="C867" s="120" t="s">
        <v>331</v>
      </c>
      <c r="D867" s="123" t="s">
        <v>3</v>
      </c>
      <c r="E867" s="409">
        <v>100000</v>
      </c>
      <c r="F867" s="187">
        <f t="shared" si="30"/>
        <v>188.25655603456389</v>
      </c>
      <c r="G867" s="188">
        <v>531.19000000000005</v>
      </c>
      <c r="H867" s="283" t="s">
        <v>522</v>
      </c>
      <c r="I867" s="143" t="s">
        <v>90</v>
      </c>
      <c r="J867" s="604"/>
    </row>
    <row r="868" spans="1:10" ht="15.75" x14ac:dyDescent="0.25">
      <c r="A868" s="117">
        <v>43222</v>
      </c>
      <c r="B868" s="284" t="s">
        <v>204</v>
      </c>
      <c r="C868" s="120" t="s">
        <v>109</v>
      </c>
      <c r="D868" s="123" t="s">
        <v>3</v>
      </c>
      <c r="E868" s="410">
        <v>2925</v>
      </c>
      <c r="F868" s="187">
        <f t="shared" si="30"/>
        <v>5.506504264010994</v>
      </c>
      <c r="G868" s="188">
        <v>531.19000000000005</v>
      </c>
      <c r="H868" s="283" t="s">
        <v>479</v>
      </c>
      <c r="I868" s="143" t="s">
        <v>90</v>
      </c>
      <c r="J868" s="177" t="s">
        <v>1375</v>
      </c>
    </row>
    <row r="869" spans="1:10" ht="15.75" x14ac:dyDescent="0.25">
      <c r="A869" s="388">
        <v>43223</v>
      </c>
      <c r="B869" s="363" t="s">
        <v>1376</v>
      </c>
      <c r="C869" s="144" t="s">
        <v>524</v>
      </c>
      <c r="D869" s="123" t="s">
        <v>3</v>
      </c>
      <c r="E869" s="356">
        <v>9661</v>
      </c>
      <c r="F869" s="187">
        <f t="shared" si="30"/>
        <v>18.187465878499218</v>
      </c>
      <c r="G869" s="188">
        <v>531.19000000000005</v>
      </c>
      <c r="H869" s="283" t="s">
        <v>503</v>
      </c>
      <c r="I869" s="143" t="s">
        <v>90</v>
      </c>
      <c r="J869" s="137" t="s">
        <v>1377</v>
      </c>
    </row>
    <row r="870" spans="1:10" ht="15.75" x14ac:dyDescent="0.25">
      <c r="A870" s="388">
        <v>43223</v>
      </c>
      <c r="B870" s="363" t="s">
        <v>1378</v>
      </c>
      <c r="C870" s="144" t="s">
        <v>524</v>
      </c>
      <c r="D870" s="123" t="s">
        <v>3</v>
      </c>
      <c r="E870" s="356">
        <v>61310</v>
      </c>
      <c r="F870" s="187">
        <f t="shared" si="30"/>
        <v>115.42009450479112</v>
      </c>
      <c r="G870" s="188">
        <v>531.19000000000005</v>
      </c>
      <c r="H870" s="283" t="s">
        <v>503</v>
      </c>
      <c r="I870" s="143" t="s">
        <v>90</v>
      </c>
      <c r="J870" s="137" t="s">
        <v>1379</v>
      </c>
    </row>
    <row r="871" spans="1:10" ht="15.75" x14ac:dyDescent="0.25">
      <c r="A871" s="388">
        <v>43223</v>
      </c>
      <c r="B871" s="363" t="s">
        <v>1380</v>
      </c>
      <c r="C871" s="112" t="s">
        <v>1381</v>
      </c>
      <c r="D871" s="124" t="s">
        <v>3</v>
      </c>
      <c r="E871" s="356">
        <v>9000</v>
      </c>
      <c r="F871" s="187">
        <f t="shared" si="30"/>
        <v>16.94309004311075</v>
      </c>
      <c r="G871" s="188">
        <v>531.19000000000005</v>
      </c>
      <c r="H871" s="283" t="s">
        <v>503</v>
      </c>
      <c r="I871" s="143" t="s">
        <v>90</v>
      </c>
      <c r="J871" s="137" t="s">
        <v>1382</v>
      </c>
    </row>
    <row r="872" spans="1:10" ht="15.75" x14ac:dyDescent="0.25">
      <c r="A872" s="388">
        <v>43223</v>
      </c>
      <c r="B872" s="363" t="s">
        <v>1383</v>
      </c>
      <c r="C872" s="144" t="s">
        <v>195</v>
      </c>
      <c r="D872" s="123" t="s">
        <v>3</v>
      </c>
      <c r="E872" s="356">
        <v>95000</v>
      </c>
      <c r="F872" s="187">
        <f t="shared" si="30"/>
        <v>178.8437282328357</v>
      </c>
      <c r="G872" s="188">
        <v>531.19000000000005</v>
      </c>
      <c r="H872" s="283" t="s">
        <v>503</v>
      </c>
      <c r="I872" s="143" t="s">
        <v>90</v>
      </c>
      <c r="J872" s="137" t="s">
        <v>1384</v>
      </c>
    </row>
    <row r="873" spans="1:10" ht="15.75" x14ac:dyDescent="0.25">
      <c r="A873" s="388">
        <v>43223</v>
      </c>
      <c r="B873" s="363" t="s">
        <v>1385</v>
      </c>
      <c r="C873" s="144" t="s">
        <v>202</v>
      </c>
      <c r="D873" s="123" t="s">
        <v>34</v>
      </c>
      <c r="E873" s="356">
        <v>2500</v>
      </c>
      <c r="F873" s="187">
        <f t="shared" si="30"/>
        <v>4.7064139008640975</v>
      </c>
      <c r="G873" s="188">
        <v>531.19000000000005</v>
      </c>
      <c r="H873" s="283" t="s">
        <v>33</v>
      </c>
      <c r="I873" s="143" t="s">
        <v>90</v>
      </c>
      <c r="J873" s="137" t="s">
        <v>1386</v>
      </c>
    </row>
    <row r="874" spans="1:10" ht="15.75" x14ac:dyDescent="0.25">
      <c r="A874" s="388">
        <v>43224</v>
      </c>
      <c r="B874" s="363" t="s">
        <v>1387</v>
      </c>
      <c r="C874" s="144" t="s">
        <v>202</v>
      </c>
      <c r="D874" s="123" t="s">
        <v>34</v>
      </c>
      <c r="E874" s="356">
        <v>3000</v>
      </c>
      <c r="F874" s="187">
        <f t="shared" si="30"/>
        <v>5.6476966810369165</v>
      </c>
      <c r="G874" s="188">
        <v>531.19000000000005</v>
      </c>
      <c r="H874" s="283" t="s">
        <v>40</v>
      </c>
      <c r="I874" s="143" t="s">
        <v>90</v>
      </c>
      <c r="J874" s="137" t="s">
        <v>1388</v>
      </c>
    </row>
    <row r="875" spans="1:10" ht="15.75" x14ac:dyDescent="0.25">
      <c r="A875" s="388">
        <v>43224</v>
      </c>
      <c r="B875" s="363" t="s">
        <v>1389</v>
      </c>
      <c r="C875" s="144" t="s">
        <v>202</v>
      </c>
      <c r="D875" s="123" t="s">
        <v>34</v>
      </c>
      <c r="E875" s="356">
        <v>2500</v>
      </c>
      <c r="F875" s="187">
        <f t="shared" si="30"/>
        <v>4.7064139008640975</v>
      </c>
      <c r="G875" s="188">
        <v>531.19000000000005</v>
      </c>
      <c r="H875" s="283" t="s">
        <v>33</v>
      </c>
      <c r="I875" s="143" t="s">
        <v>90</v>
      </c>
      <c r="J875" s="137" t="s">
        <v>1390</v>
      </c>
    </row>
    <row r="876" spans="1:10" ht="15.75" x14ac:dyDescent="0.25">
      <c r="A876" s="388">
        <v>43224</v>
      </c>
      <c r="B876" s="363" t="s">
        <v>1391</v>
      </c>
      <c r="C876" s="112" t="s">
        <v>182</v>
      </c>
      <c r="D876" s="123" t="s">
        <v>34</v>
      </c>
      <c r="E876" s="356">
        <v>10000</v>
      </c>
      <c r="F876" s="187">
        <f t="shared" si="30"/>
        <v>18.82565560345639</v>
      </c>
      <c r="G876" s="188">
        <v>531.19000000000005</v>
      </c>
      <c r="H876" s="283" t="s">
        <v>33</v>
      </c>
      <c r="I876" s="143" t="s">
        <v>90</v>
      </c>
      <c r="J876" s="137" t="s">
        <v>1392</v>
      </c>
    </row>
    <row r="877" spans="1:10" ht="15.75" x14ac:dyDescent="0.25">
      <c r="A877" s="388">
        <v>43224</v>
      </c>
      <c r="B877" s="363" t="s">
        <v>1393</v>
      </c>
      <c r="C877" s="112" t="s">
        <v>202</v>
      </c>
      <c r="D877" s="124" t="s">
        <v>34</v>
      </c>
      <c r="E877" s="356">
        <v>1500</v>
      </c>
      <c r="F877" s="187">
        <f t="shared" si="30"/>
        <v>2.8238483405184582</v>
      </c>
      <c r="G877" s="188">
        <v>531.19000000000005</v>
      </c>
      <c r="H877" s="283" t="s">
        <v>39</v>
      </c>
      <c r="I877" s="143" t="s">
        <v>90</v>
      </c>
      <c r="J877" s="137" t="s">
        <v>1394</v>
      </c>
    </row>
    <row r="878" spans="1:10" ht="15.75" x14ac:dyDescent="0.25">
      <c r="A878" s="332">
        <v>43227</v>
      </c>
      <c r="B878" s="397" t="s">
        <v>1395</v>
      </c>
      <c r="C878" s="120" t="s">
        <v>171</v>
      </c>
      <c r="D878" s="125" t="s">
        <v>34</v>
      </c>
      <c r="E878" s="187">
        <v>10000</v>
      </c>
      <c r="F878" s="187">
        <f t="shared" si="30"/>
        <v>18.82565560345639</v>
      </c>
      <c r="G878" s="188">
        <v>531.19000000000005</v>
      </c>
      <c r="H878" s="119" t="s">
        <v>23</v>
      </c>
      <c r="I878" s="143" t="s">
        <v>90</v>
      </c>
      <c r="J878" s="137" t="s">
        <v>1396</v>
      </c>
    </row>
    <row r="879" spans="1:10" ht="15.75" x14ac:dyDescent="0.25">
      <c r="A879" s="330">
        <v>43228</v>
      </c>
      <c r="B879" s="144" t="s">
        <v>1397</v>
      </c>
      <c r="C879" s="144" t="s">
        <v>109</v>
      </c>
      <c r="D879" s="125" t="s">
        <v>3</v>
      </c>
      <c r="E879" s="351">
        <v>2500</v>
      </c>
      <c r="F879" s="187">
        <f t="shared" si="30"/>
        <v>4.7064139008640975</v>
      </c>
      <c r="G879" s="188">
        <v>531.19000000000005</v>
      </c>
      <c r="H879" s="118" t="s">
        <v>522</v>
      </c>
      <c r="I879" s="143" t="s">
        <v>90</v>
      </c>
      <c r="J879" s="408" t="s">
        <v>1398</v>
      </c>
    </row>
    <row r="880" spans="1:10" ht="15.75" x14ac:dyDescent="0.25">
      <c r="A880" s="330">
        <v>43228</v>
      </c>
      <c r="B880" s="118" t="s">
        <v>1399</v>
      </c>
      <c r="C880" s="118" t="s">
        <v>202</v>
      </c>
      <c r="D880" s="125" t="s">
        <v>34</v>
      </c>
      <c r="E880" s="331">
        <v>1000</v>
      </c>
      <c r="F880" s="187">
        <f t="shared" si="30"/>
        <v>1.8825655603456388</v>
      </c>
      <c r="G880" s="188">
        <v>531.19000000000005</v>
      </c>
      <c r="H880" s="119" t="s">
        <v>41</v>
      </c>
      <c r="I880" s="143" t="s">
        <v>90</v>
      </c>
      <c r="J880" s="137" t="s">
        <v>1400</v>
      </c>
    </row>
    <row r="881" spans="1:10" ht="15.75" x14ac:dyDescent="0.25">
      <c r="A881" s="330">
        <v>43228</v>
      </c>
      <c r="B881" s="118" t="s">
        <v>1401</v>
      </c>
      <c r="C881" s="112" t="s">
        <v>1381</v>
      </c>
      <c r="D881" s="123" t="s">
        <v>3</v>
      </c>
      <c r="E881" s="333">
        <v>2400</v>
      </c>
      <c r="F881" s="187">
        <f t="shared" si="30"/>
        <v>4.5181573448295334</v>
      </c>
      <c r="G881" s="188">
        <v>531.19000000000005</v>
      </c>
      <c r="H881" s="119" t="s">
        <v>517</v>
      </c>
      <c r="I881" s="143" t="s">
        <v>90</v>
      </c>
      <c r="J881" s="137" t="s">
        <v>1402</v>
      </c>
    </row>
    <row r="882" spans="1:10" ht="15.75" x14ac:dyDescent="0.25">
      <c r="A882" s="330">
        <v>43228</v>
      </c>
      <c r="B882" s="118" t="s">
        <v>1403</v>
      </c>
      <c r="C882" s="112" t="s">
        <v>1381</v>
      </c>
      <c r="D882" s="123" t="s">
        <v>3</v>
      </c>
      <c r="E882" s="331">
        <v>3150</v>
      </c>
      <c r="F882" s="187">
        <f t="shared" si="30"/>
        <v>5.9300815150887622</v>
      </c>
      <c r="G882" s="188">
        <v>531.19000000000005</v>
      </c>
      <c r="H882" s="119" t="s">
        <v>517</v>
      </c>
      <c r="I882" s="143" t="s">
        <v>90</v>
      </c>
      <c r="J882" s="137" t="s">
        <v>1404</v>
      </c>
    </row>
    <row r="883" spans="1:10" ht="15.75" x14ac:dyDescent="0.25">
      <c r="A883" s="330">
        <v>43228</v>
      </c>
      <c r="B883" s="118" t="s">
        <v>1405</v>
      </c>
      <c r="C883" s="112" t="s">
        <v>182</v>
      </c>
      <c r="D883" s="123" t="s">
        <v>34</v>
      </c>
      <c r="E883" s="331">
        <v>24000</v>
      </c>
      <c r="F883" s="187">
        <f t="shared" si="30"/>
        <v>45.181573448295332</v>
      </c>
      <c r="G883" s="188">
        <v>531.19000000000005</v>
      </c>
      <c r="H883" s="119" t="s">
        <v>39</v>
      </c>
      <c r="I883" s="143" t="s">
        <v>90</v>
      </c>
      <c r="J883" s="137" t="s">
        <v>1406</v>
      </c>
    </row>
    <row r="884" spans="1:10" ht="15.75" x14ac:dyDescent="0.25">
      <c r="A884" s="330">
        <v>43228</v>
      </c>
      <c r="B884" s="118" t="s">
        <v>1407</v>
      </c>
      <c r="C884" s="112" t="s">
        <v>202</v>
      </c>
      <c r="D884" s="123" t="s">
        <v>34</v>
      </c>
      <c r="E884" s="331">
        <v>6000</v>
      </c>
      <c r="F884" s="187">
        <f t="shared" si="30"/>
        <v>11.295393362073833</v>
      </c>
      <c r="G884" s="188">
        <v>531.19000000000005</v>
      </c>
      <c r="H884" s="119" t="s">
        <v>39</v>
      </c>
      <c r="I884" s="143" t="s">
        <v>90</v>
      </c>
      <c r="J884" s="600" t="s">
        <v>1408</v>
      </c>
    </row>
    <row r="885" spans="1:10" ht="15.75" x14ac:dyDescent="0.25">
      <c r="A885" s="330">
        <v>43228</v>
      </c>
      <c r="B885" s="118" t="s">
        <v>931</v>
      </c>
      <c r="C885" s="112" t="s">
        <v>182</v>
      </c>
      <c r="D885" s="123" t="s">
        <v>34</v>
      </c>
      <c r="E885" s="331">
        <v>15000</v>
      </c>
      <c r="F885" s="187">
        <f t="shared" si="30"/>
        <v>28.238483405184581</v>
      </c>
      <c r="G885" s="188">
        <v>531.19000000000005</v>
      </c>
      <c r="H885" s="119" t="s">
        <v>39</v>
      </c>
      <c r="I885" s="143" t="s">
        <v>90</v>
      </c>
      <c r="J885" s="602"/>
    </row>
    <row r="886" spans="1:10" ht="15.75" x14ac:dyDescent="0.25">
      <c r="A886" s="330">
        <v>43228</v>
      </c>
      <c r="B886" s="118" t="s">
        <v>1409</v>
      </c>
      <c r="C886" s="120" t="s">
        <v>202</v>
      </c>
      <c r="D886" s="123" t="s">
        <v>34</v>
      </c>
      <c r="E886" s="331">
        <v>3000</v>
      </c>
      <c r="F886" s="187">
        <f t="shared" si="30"/>
        <v>5.6476966810369165</v>
      </c>
      <c r="G886" s="188">
        <v>531.19000000000005</v>
      </c>
      <c r="H886" s="119" t="s">
        <v>152</v>
      </c>
      <c r="I886" s="143" t="s">
        <v>90</v>
      </c>
      <c r="J886" s="600" t="s">
        <v>1410</v>
      </c>
    </row>
    <row r="887" spans="1:10" ht="15.75" x14ac:dyDescent="0.25">
      <c r="A887" s="330">
        <v>43228</v>
      </c>
      <c r="B887" s="118" t="s">
        <v>931</v>
      </c>
      <c r="C887" s="120" t="s">
        <v>182</v>
      </c>
      <c r="D887" s="123" t="s">
        <v>34</v>
      </c>
      <c r="E887" s="331">
        <v>15000</v>
      </c>
      <c r="F887" s="187">
        <f t="shared" si="30"/>
        <v>28.238483405184581</v>
      </c>
      <c r="G887" s="188">
        <v>531.19000000000005</v>
      </c>
      <c r="H887" s="119" t="s">
        <v>152</v>
      </c>
      <c r="I887" s="143" t="s">
        <v>90</v>
      </c>
      <c r="J887" s="602"/>
    </row>
    <row r="888" spans="1:10" ht="15.75" x14ac:dyDescent="0.25">
      <c r="A888" s="330">
        <v>43228</v>
      </c>
      <c r="B888" s="118" t="s">
        <v>1405</v>
      </c>
      <c r="C888" s="120" t="s">
        <v>182</v>
      </c>
      <c r="D888" s="126" t="s">
        <v>34</v>
      </c>
      <c r="E888" s="331">
        <v>22000</v>
      </c>
      <c r="F888" s="187">
        <f t="shared" si="30"/>
        <v>41.416442327604052</v>
      </c>
      <c r="G888" s="188">
        <v>531.19000000000005</v>
      </c>
      <c r="H888" s="119" t="s">
        <v>152</v>
      </c>
      <c r="I888" s="143" t="s">
        <v>90</v>
      </c>
      <c r="J888" s="137" t="s">
        <v>1411</v>
      </c>
    </row>
    <row r="889" spans="1:10" ht="15.75" x14ac:dyDescent="0.25">
      <c r="A889" s="330">
        <v>43228</v>
      </c>
      <c r="B889" s="118" t="s">
        <v>1412</v>
      </c>
      <c r="C889" s="144" t="s">
        <v>202</v>
      </c>
      <c r="D889" s="126" t="s">
        <v>34</v>
      </c>
      <c r="E889" s="331">
        <v>5000</v>
      </c>
      <c r="F889" s="187">
        <f t="shared" si="30"/>
        <v>9.412827801728195</v>
      </c>
      <c r="G889" s="188">
        <v>531.19000000000005</v>
      </c>
      <c r="H889" s="119" t="s">
        <v>33</v>
      </c>
      <c r="I889" s="143" t="s">
        <v>90</v>
      </c>
      <c r="J889" s="137" t="s">
        <v>1413</v>
      </c>
    </row>
    <row r="890" spans="1:10" ht="15.75" x14ac:dyDescent="0.25">
      <c r="A890" s="330">
        <v>43228</v>
      </c>
      <c r="B890" s="118" t="s">
        <v>1414</v>
      </c>
      <c r="C890" s="144" t="s">
        <v>331</v>
      </c>
      <c r="D890" s="123" t="s">
        <v>3</v>
      </c>
      <c r="E890" s="331">
        <v>5000</v>
      </c>
      <c r="F890" s="187">
        <f t="shared" si="30"/>
        <v>9.412827801728195</v>
      </c>
      <c r="G890" s="188">
        <v>531.19000000000005</v>
      </c>
      <c r="H890" s="118" t="s">
        <v>517</v>
      </c>
      <c r="I890" s="143" t="s">
        <v>90</v>
      </c>
      <c r="J890" s="137" t="s">
        <v>1415</v>
      </c>
    </row>
    <row r="891" spans="1:10" ht="15.75" x14ac:dyDescent="0.25">
      <c r="A891" s="330">
        <v>43229</v>
      </c>
      <c r="B891" s="118" t="s">
        <v>1416</v>
      </c>
      <c r="C891" s="144" t="s">
        <v>1381</v>
      </c>
      <c r="D891" s="125" t="s">
        <v>3</v>
      </c>
      <c r="E891" s="331">
        <v>12000</v>
      </c>
      <c r="F891" s="187">
        <f t="shared" si="30"/>
        <v>22.590786724147666</v>
      </c>
      <c r="G891" s="188">
        <v>531.19000000000005</v>
      </c>
      <c r="H891" s="118" t="s">
        <v>517</v>
      </c>
      <c r="I891" s="143" t="s">
        <v>90</v>
      </c>
      <c r="J891" s="137" t="s">
        <v>1417</v>
      </c>
    </row>
    <row r="892" spans="1:10" ht="15.75" x14ac:dyDescent="0.25">
      <c r="A892" s="330">
        <v>43234</v>
      </c>
      <c r="B892" s="118" t="s">
        <v>1418</v>
      </c>
      <c r="C892" s="144" t="s">
        <v>331</v>
      </c>
      <c r="D892" s="125" t="s">
        <v>3</v>
      </c>
      <c r="E892" s="331">
        <v>3000</v>
      </c>
      <c r="F892" s="187">
        <f t="shared" si="30"/>
        <v>5.6476966810369165</v>
      </c>
      <c r="G892" s="188">
        <v>531.19000000000005</v>
      </c>
      <c r="H892" s="283" t="s">
        <v>503</v>
      </c>
      <c r="I892" s="143" t="s">
        <v>90</v>
      </c>
      <c r="J892" s="137" t="s">
        <v>1419</v>
      </c>
    </row>
    <row r="893" spans="1:10" ht="15.75" x14ac:dyDescent="0.25">
      <c r="A893" s="330">
        <v>43235</v>
      </c>
      <c r="B893" s="118" t="s">
        <v>1420</v>
      </c>
      <c r="C893" s="144" t="s">
        <v>176</v>
      </c>
      <c r="D893" s="125" t="s">
        <v>102</v>
      </c>
      <c r="E893" s="331">
        <v>3000</v>
      </c>
      <c r="F893" s="187">
        <f t="shared" si="30"/>
        <v>5.6476966810369165</v>
      </c>
      <c r="G893" s="188">
        <v>531.19000000000005</v>
      </c>
      <c r="H893" s="118" t="s">
        <v>156</v>
      </c>
      <c r="I893" s="143" t="s">
        <v>90</v>
      </c>
      <c r="J893" s="137" t="s">
        <v>1421</v>
      </c>
    </row>
    <row r="894" spans="1:10" ht="15.75" x14ac:dyDescent="0.25">
      <c r="A894" s="330">
        <v>43235</v>
      </c>
      <c r="B894" s="118" t="s">
        <v>1422</v>
      </c>
      <c r="C894" s="144" t="s">
        <v>195</v>
      </c>
      <c r="D894" s="125" t="s">
        <v>3</v>
      </c>
      <c r="E894" s="331">
        <v>89000</v>
      </c>
      <c r="F894" s="187">
        <f t="shared" si="30"/>
        <v>167.54833487076186</v>
      </c>
      <c r="G894" s="188">
        <v>531.19000000000005</v>
      </c>
      <c r="H894" s="283" t="s">
        <v>503</v>
      </c>
      <c r="I894" s="143" t="s">
        <v>90</v>
      </c>
      <c r="J894" s="137" t="s">
        <v>1423</v>
      </c>
    </row>
    <row r="895" spans="1:10" ht="15.75" x14ac:dyDescent="0.25">
      <c r="A895" s="330">
        <v>43236</v>
      </c>
      <c r="B895" s="118" t="s">
        <v>1424</v>
      </c>
      <c r="C895" s="144" t="s">
        <v>110</v>
      </c>
      <c r="D895" s="123" t="s">
        <v>3</v>
      </c>
      <c r="E895" s="331">
        <v>7500</v>
      </c>
      <c r="F895" s="187">
        <f t="shared" si="30"/>
        <v>14.119241702592291</v>
      </c>
      <c r="G895" s="188">
        <v>531.19000000000005</v>
      </c>
      <c r="H895" s="283" t="s">
        <v>503</v>
      </c>
      <c r="I895" s="143" t="s">
        <v>90</v>
      </c>
      <c r="J895" s="137" t="s">
        <v>1425</v>
      </c>
    </row>
    <row r="896" spans="1:10" ht="15.75" x14ac:dyDescent="0.25">
      <c r="A896" s="330">
        <v>43236</v>
      </c>
      <c r="B896" s="118" t="s">
        <v>1426</v>
      </c>
      <c r="C896" s="118" t="s">
        <v>202</v>
      </c>
      <c r="D896" s="123" t="s">
        <v>34</v>
      </c>
      <c r="E896" s="331">
        <v>5000</v>
      </c>
      <c r="F896" s="187">
        <f t="shared" si="30"/>
        <v>9.412827801728195</v>
      </c>
      <c r="G896" s="188">
        <v>531.19000000000005</v>
      </c>
      <c r="H896" s="119" t="s">
        <v>41</v>
      </c>
      <c r="I896" s="143" t="s">
        <v>90</v>
      </c>
      <c r="J896" s="137" t="s">
        <v>1427</v>
      </c>
    </row>
    <row r="897" spans="1:10" ht="15.75" x14ac:dyDescent="0.25">
      <c r="A897" s="330">
        <v>43236</v>
      </c>
      <c r="B897" s="118" t="s">
        <v>1428</v>
      </c>
      <c r="C897" s="118" t="s">
        <v>202</v>
      </c>
      <c r="D897" s="123" t="s">
        <v>34</v>
      </c>
      <c r="E897" s="331">
        <v>3500</v>
      </c>
      <c r="F897" s="187">
        <f t="shared" si="30"/>
        <v>6.5889794612097363</v>
      </c>
      <c r="G897" s="188">
        <v>531.19000000000005</v>
      </c>
      <c r="H897" s="119" t="s">
        <v>39</v>
      </c>
      <c r="I897" s="143" t="s">
        <v>90</v>
      </c>
      <c r="J897" s="137" t="s">
        <v>1429</v>
      </c>
    </row>
    <row r="898" spans="1:10" ht="15.75" x14ac:dyDescent="0.25">
      <c r="A898" s="330">
        <v>43236</v>
      </c>
      <c r="B898" s="118" t="s">
        <v>1430</v>
      </c>
      <c r="C898" s="118" t="s">
        <v>202</v>
      </c>
      <c r="D898" s="123" t="s">
        <v>34</v>
      </c>
      <c r="E898" s="331">
        <v>4000</v>
      </c>
      <c r="F898" s="187">
        <f t="shared" si="30"/>
        <v>7.5302622413825553</v>
      </c>
      <c r="G898" s="188">
        <v>531.19000000000005</v>
      </c>
      <c r="H898" s="119" t="s">
        <v>33</v>
      </c>
      <c r="I898" s="143" t="s">
        <v>90</v>
      </c>
      <c r="J898" s="137" t="s">
        <v>1431</v>
      </c>
    </row>
    <row r="899" spans="1:10" ht="15.75" x14ac:dyDescent="0.25">
      <c r="A899" s="330">
        <v>43238</v>
      </c>
      <c r="B899" s="105" t="s">
        <v>1432</v>
      </c>
      <c r="C899" s="120" t="s">
        <v>171</v>
      </c>
      <c r="D899" s="123" t="s">
        <v>3</v>
      </c>
      <c r="E899" s="411">
        <v>107000</v>
      </c>
      <c r="F899" s="187">
        <f t="shared" si="30"/>
        <v>201.43451495698335</v>
      </c>
      <c r="G899" s="188">
        <v>531.19000000000005</v>
      </c>
      <c r="H899" s="283" t="s">
        <v>503</v>
      </c>
      <c r="I899" s="143" t="s">
        <v>90</v>
      </c>
      <c r="J899" s="137" t="s">
        <v>1433</v>
      </c>
    </row>
    <row r="900" spans="1:10" ht="15.75" x14ac:dyDescent="0.25">
      <c r="A900" s="330">
        <v>43243</v>
      </c>
      <c r="B900" s="118" t="s">
        <v>1434</v>
      </c>
      <c r="C900" s="118" t="s">
        <v>1381</v>
      </c>
      <c r="D900" s="123" t="s">
        <v>3</v>
      </c>
      <c r="E900" s="331">
        <v>9000</v>
      </c>
      <c r="F900" s="187">
        <f t="shared" si="30"/>
        <v>16.94309004311075</v>
      </c>
      <c r="G900" s="188">
        <v>531.19000000000005</v>
      </c>
      <c r="H900" s="119" t="s">
        <v>41</v>
      </c>
      <c r="I900" s="143" t="s">
        <v>90</v>
      </c>
      <c r="J900" s="137" t="s">
        <v>1435</v>
      </c>
    </row>
    <row r="901" spans="1:10" ht="15.75" x14ac:dyDescent="0.25">
      <c r="A901" s="343">
        <v>43244</v>
      </c>
      <c r="B901" s="147" t="s">
        <v>1436</v>
      </c>
      <c r="C901" s="118" t="s">
        <v>110</v>
      </c>
      <c r="D901" s="123" t="s">
        <v>34</v>
      </c>
      <c r="E901" s="341">
        <v>120000</v>
      </c>
      <c r="F901" s="187">
        <f t="shared" si="30"/>
        <v>225.90786724147665</v>
      </c>
      <c r="G901" s="188">
        <v>531.19000000000005</v>
      </c>
      <c r="H901" s="119" t="s">
        <v>522</v>
      </c>
      <c r="I901" s="143" t="s">
        <v>90</v>
      </c>
      <c r="J901" s="408" t="s">
        <v>1437</v>
      </c>
    </row>
    <row r="902" spans="1:10" ht="15.75" x14ac:dyDescent="0.25">
      <c r="A902" s="343">
        <v>43244</v>
      </c>
      <c r="B902" s="147" t="s">
        <v>1438</v>
      </c>
      <c r="C902" s="118" t="s">
        <v>110</v>
      </c>
      <c r="D902" s="123" t="s">
        <v>34</v>
      </c>
      <c r="E902" s="341">
        <v>120000</v>
      </c>
      <c r="F902" s="187">
        <f t="shared" si="30"/>
        <v>225.90786724147665</v>
      </c>
      <c r="G902" s="188">
        <v>531.19000000000005</v>
      </c>
      <c r="H902" s="119" t="s">
        <v>522</v>
      </c>
      <c r="I902" s="143" t="s">
        <v>90</v>
      </c>
      <c r="J902" s="408" t="s">
        <v>1439</v>
      </c>
    </row>
    <row r="903" spans="1:10" ht="15.75" x14ac:dyDescent="0.25">
      <c r="A903" s="343">
        <v>43244</v>
      </c>
      <c r="B903" s="147" t="s">
        <v>1440</v>
      </c>
      <c r="C903" s="118" t="s">
        <v>110</v>
      </c>
      <c r="D903" s="123" t="s">
        <v>34</v>
      </c>
      <c r="E903" s="341">
        <v>120000</v>
      </c>
      <c r="F903" s="187">
        <f t="shared" si="30"/>
        <v>225.90786724147665</v>
      </c>
      <c r="G903" s="188">
        <v>531.19000000000005</v>
      </c>
      <c r="H903" s="119" t="s">
        <v>522</v>
      </c>
      <c r="I903" s="143" t="s">
        <v>90</v>
      </c>
      <c r="J903" s="408" t="s">
        <v>1441</v>
      </c>
    </row>
    <row r="904" spans="1:10" ht="15.75" x14ac:dyDescent="0.25">
      <c r="A904" s="343">
        <v>43244</v>
      </c>
      <c r="B904" s="147" t="s">
        <v>1442</v>
      </c>
      <c r="C904" s="118" t="s">
        <v>110</v>
      </c>
      <c r="D904" s="123" t="s">
        <v>34</v>
      </c>
      <c r="E904" s="341">
        <v>120000</v>
      </c>
      <c r="F904" s="187">
        <f t="shared" si="30"/>
        <v>225.90786724147665</v>
      </c>
      <c r="G904" s="188">
        <v>531.19000000000005</v>
      </c>
      <c r="H904" s="119" t="s">
        <v>522</v>
      </c>
      <c r="I904" s="143" t="s">
        <v>90</v>
      </c>
      <c r="J904" s="408" t="s">
        <v>1443</v>
      </c>
    </row>
    <row r="905" spans="1:10" ht="15.75" x14ac:dyDescent="0.25">
      <c r="A905" s="343">
        <v>43244</v>
      </c>
      <c r="B905" s="147" t="s">
        <v>1444</v>
      </c>
      <c r="C905" s="118" t="s">
        <v>110</v>
      </c>
      <c r="D905" s="123" t="s">
        <v>34</v>
      </c>
      <c r="E905" s="341">
        <v>120000</v>
      </c>
      <c r="F905" s="187">
        <f t="shared" si="30"/>
        <v>225.90786724147665</v>
      </c>
      <c r="G905" s="188">
        <v>531.19000000000005</v>
      </c>
      <c r="H905" s="119" t="s">
        <v>522</v>
      </c>
      <c r="I905" s="143" t="s">
        <v>90</v>
      </c>
      <c r="J905" s="408" t="s">
        <v>1445</v>
      </c>
    </row>
    <row r="906" spans="1:10" ht="15.75" x14ac:dyDescent="0.25">
      <c r="A906" s="343">
        <v>43244</v>
      </c>
      <c r="B906" s="147" t="s">
        <v>1446</v>
      </c>
      <c r="C906" s="118" t="s">
        <v>110</v>
      </c>
      <c r="D906" s="123" t="s">
        <v>102</v>
      </c>
      <c r="E906" s="341">
        <v>240000</v>
      </c>
      <c r="F906" s="187">
        <f t="shared" si="30"/>
        <v>451.8157344829533</v>
      </c>
      <c r="G906" s="188">
        <v>531.19000000000005</v>
      </c>
      <c r="H906" s="119" t="s">
        <v>522</v>
      </c>
      <c r="I906" s="143" t="s">
        <v>90</v>
      </c>
      <c r="J906" s="408" t="s">
        <v>1447</v>
      </c>
    </row>
    <row r="907" spans="1:10" ht="15.75" x14ac:dyDescent="0.25">
      <c r="A907" s="343">
        <v>43244</v>
      </c>
      <c r="B907" s="147" t="s">
        <v>1448</v>
      </c>
      <c r="C907" s="118" t="s">
        <v>110</v>
      </c>
      <c r="D907" s="123" t="s">
        <v>102</v>
      </c>
      <c r="E907" s="341">
        <v>220000</v>
      </c>
      <c r="F907" s="187">
        <f t="shared" si="30"/>
        <v>414.16442327604057</v>
      </c>
      <c r="G907" s="188">
        <v>531.19000000000005</v>
      </c>
      <c r="H907" s="119" t="s">
        <v>522</v>
      </c>
      <c r="I907" s="143" t="s">
        <v>90</v>
      </c>
      <c r="J907" s="408" t="s">
        <v>1449</v>
      </c>
    </row>
    <row r="908" spans="1:10" ht="15.75" x14ac:dyDescent="0.25">
      <c r="A908" s="343">
        <v>43244</v>
      </c>
      <c r="B908" s="147" t="s">
        <v>1450</v>
      </c>
      <c r="C908" s="118" t="s">
        <v>110</v>
      </c>
      <c r="D908" s="123" t="s">
        <v>102</v>
      </c>
      <c r="E908" s="342">
        <v>220000</v>
      </c>
      <c r="F908" s="187">
        <f t="shared" si="30"/>
        <v>414.16442327604057</v>
      </c>
      <c r="G908" s="188">
        <v>531.19000000000005</v>
      </c>
      <c r="H908" s="119" t="s">
        <v>522</v>
      </c>
      <c r="I908" s="143" t="s">
        <v>90</v>
      </c>
      <c r="J908" s="408" t="s">
        <v>1451</v>
      </c>
    </row>
    <row r="909" spans="1:10" ht="15.75" x14ac:dyDescent="0.25">
      <c r="A909" s="343">
        <v>43244</v>
      </c>
      <c r="B909" s="148" t="s">
        <v>1452</v>
      </c>
      <c r="C909" s="118" t="s">
        <v>110</v>
      </c>
      <c r="D909" s="123" t="s">
        <v>3</v>
      </c>
      <c r="E909" s="342">
        <v>220000</v>
      </c>
      <c r="F909" s="187">
        <f t="shared" si="30"/>
        <v>414.16442327604057</v>
      </c>
      <c r="G909" s="188">
        <v>531.19000000000005</v>
      </c>
      <c r="H909" s="119" t="s">
        <v>522</v>
      </c>
      <c r="I909" s="143" t="s">
        <v>90</v>
      </c>
      <c r="J909" s="408" t="s">
        <v>1453</v>
      </c>
    </row>
    <row r="910" spans="1:10" ht="15.75" x14ac:dyDescent="0.25">
      <c r="A910" s="343">
        <v>43244</v>
      </c>
      <c r="B910" s="147" t="s">
        <v>1454</v>
      </c>
      <c r="C910" s="118" t="s">
        <v>110</v>
      </c>
      <c r="D910" s="123" t="s">
        <v>25</v>
      </c>
      <c r="E910" s="342">
        <v>1200000</v>
      </c>
      <c r="F910" s="187">
        <f t="shared" si="30"/>
        <v>2259.0786724147665</v>
      </c>
      <c r="G910" s="188">
        <v>531.19000000000005</v>
      </c>
      <c r="H910" s="119" t="s">
        <v>522</v>
      </c>
      <c r="I910" s="143" t="s">
        <v>90</v>
      </c>
      <c r="J910" s="408" t="s">
        <v>1455</v>
      </c>
    </row>
    <row r="911" spans="1:10" ht="15.75" x14ac:dyDescent="0.25">
      <c r="A911" s="330">
        <v>43245</v>
      </c>
      <c r="B911" s="118" t="s">
        <v>1456</v>
      </c>
      <c r="C911" s="118" t="s">
        <v>171</v>
      </c>
      <c r="D911" s="123" t="s">
        <v>3</v>
      </c>
      <c r="E911" s="331">
        <v>1000</v>
      </c>
      <c r="F911" s="187">
        <f t="shared" si="30"/>
        <v>1.8825655603456388</v>
      </c>
      <c r="G911" s="188">
        <v>531.19000000000005</v>
      </c>
      <c r="H911" s="119" t="s">
        <v>41</v>
      </c>
      <c r="I911" s="143" t="s">
        <v>90</v>
      </c>
      <c r="J911" s="137" t="s">
        <v>1457</v>
      </c>
    </row>
    <row r="912" spans="1:10" ht="15.75" x14ac:dyDescent="0.25">
      <c r="A912" s="330">
        <v>43245</v>
      </c>
      <c r="B912" s="118" t="s">
        <v>1458</v>
      </c>
      <c r="C912" s="120" t="s">
        <v>110</v>
      </c>
      <c r="D912" s="123" t="s">
        <v>25</v>
      </c>
      <c r="E912" s="331">
        <v>1100000</v>
      </c>
      <c r="F912" s="187">
        <f t="shared" si="30"/>
        <v>2070.8221163802027</v>
      </c>
      <c r="G912" s="188">
        <v>531.19000000000005</v>
      </c>
      <c r="H912" s="119" t="s">
        <v>23</v>
      </c>
      <c r="I912" s="143" t="s">
        <v>90</v>
      </c>
      <c r="J912" s="137" t="s">
        <v>1459</v>
      </c>
    </row>
    <row r="913" spans="1:10" ht="15.75" x14ac:dyDescent="0.25">
      <c r="A913" s="330">
        <v>43250</v>
      </c>
      <c r="B913" s="118" t="s">
        <v>1460</v>
      </c>
      <c r="C913" s="120" t="s">
        <v>202</v>
      </c>
      <c r="D913" s="125" t="s">
        <v>34</v>
      </c>
      <c r="E913" s="331">
        <v>1000</v>
      </c>
      <c r="F913" s="187">
        <f t="shared" si="30"/>
        <v>1.8825655603456388</v>
      </c>
      <c r="G913" s="188">
        <v>531.19000000000005</v>
      </c>
      <c r="H913" s="119" t="s">
        <v>33</v>
      </c>
      <c r="I913" s="143" t="s">
        <v>90</v>
      </c>
      <c r="J913" s="137" t="s">
        <v>1461</v>
      </c>
    </row>
    <row r="914" spans="1:10" ht="15.75" x14ac:dyDescent="0.25">
      <c r="A914" s="330">
        <v>43250</v>
      </c>
      <c r="B914" s="118" t="s">
        <v>1462</v>
      </c>
      <c r="C914" s="120" t="s">
        <v>202</v>
      </c>
      <c r="D914" s="125" t="s">
        <v>34</v>
      </c>
      <c r="E914" s="331">
        <v>2500</v>
      </c>
      <c r="F914" s="187">
        <f t="shared" si="30"/>
        <v>4.7064139008640975</v>
      </c>
      <c r="G914" s="188">
        <v>531.19000000000005</v>
      </c>
      <c r="H914" s="119" t="s">
        <v>33</v>
      </c>
      <c r="I914" s="143" t="s">
        <v>90</v>
      </c>
      <c r="J914" s="137" t="s">
        <v>1463</v>
      </c>
    </row>
    <row r="915" spans="1:10" ht="15.75" x14ac:dyDescent="0.25">
      <c r="A915" s="330">
        <v>43250</v>
      </c>
      <c r="B915" s="118" t="s">
        <v>1464</v>
      </c>
      <c r="C915" s="120" t="s">
        <v>202</v>
      </c>
      <c r="D915" s="125" t="s">
        <v>34</v>
      </c>
      <c r="E915" s="331">
        <v>1000</v>
      </c>
      <c r="F915" s="187">
        <f t="shared" si="30"/>
        <v>1.8825655603456388</v>
      </c>
      <c r="G915" s="188">
        <v>531.19000000000005</v>
      </c>
      <c r="H915" s="119" t="s">
        <v>39</v>
      </c>
      <c r="I915" s="143" t="s">
        <v>90</v>
      </c>
      <c r="J915" s="137" t="s">
        <v>1465</v>
      </c>
    </row>
    <row r="916" spans="1:10" ht="15.75" x14ac:dyDescent="0.25">
      <c r="A916" s="330">
        <v>43250</v>
      </c>
      <c r="B916" s="118" t="s">
        <v>1466</v>
      </c>
      <c r="C916" s="120" t="s">
        <v>202</v>
      </c>
      <c r="D916" s="125" t="s">
        <v>34</v>
      </c>
      <c r="E916" s="331">
        <v>1000</v>
      </c>
      <c r="F916" s="187">
        <f t="shared" si="30"/>
        <v>1.8825655603456388</v>
      </c>
      <c r="G916" s="188">
        <v>531.19000000000005</v>
      </c>
      <c r="H916" s="119" t="s">
        <v>39</v>
      </c>
      <c r="I916" s="143" t="s">
        <v>90</v>
      </c>
      <c r="J916" s="137" t="s">
        <v>1467</v>
      </c>
    </row>
    <row r="917" spans="1:10" ht="15.75" x14ac:dyDescent="0.25">
      <c r="A917" s="330">
        <v>43250</v>
      </c>
      <c r="B917" s="118" t="s">
        <v>1468</v>
      </c>
      <c r="C917" s="120" t="s">
        <v>202</v>
      </c>
      <c r="D917" s="125" t="s">
        <v>34</v>
      </c>
      <c r="E917" s="331">
        <v>2000</v>
      </c>
      <c r="F917" s="187">
        <f t="shared" si="30"/>
        <v>3.7651311206912776</v>
      </c>
      <c r="G917" s="188">
        <v>531.19000000000005</v>
      </c>
      <c r="H917" s="119" t="s">
        <v>41</v>
      </c>
      <c r="I917" s="143" t="s">
        <v>90</v>
      </c>
      <c r="J917" s="137" t="s">
        <v>1469</v>
      </c>
    </row>
    <row r="918" spans="1:10" ht="15.75" x14ac:dyDescent="0.25">
      <c r="A918" s="330">
        <v>43250</v>
      </c>
      <c r="B918" s="118" t="s">
        <v>1470</v>
      </c>
      <c r="C918" s="120" t="s">
        <v>202</v>
      </c>
      <c r="D918" s="125" t="s">
        <v>34</v>
      </c>
      <c r="E918" s="331">
        <v>2000</v>
      </c>
      <c r="F918" s="187">
        <f t="shared" si="30"/>
        <v>3.7651311206912776</v>
      </c>
      <c r="G918" s="188">
        <v>531.19000000000005</v>
      </c>
      <c r="H918" s="119" t="s">
        <v>41</v>
      </c>
      <c r="I918" s="143" t="s">
        <v>90</v>
      </c>
      <c r="J918" s="137" t="s">
        <v>1471</v>
      </c>
    </row>
    <row r="919" spans="1:10" ht="15.75" x14ac:dyDescent="0.25">
      <c r="A919" s="330">
        <v>43250</v>
      </c>
      <c r="B919" s="148" t="s">
        <v>1472</v>
      </c>
      <c r="C919" s="120" t="s">
        <v>110</v>
      </c>
      <c r="D919" s="125" t="s">
        <v>3</v>
      </c>
      <c r="E919" s="342">
        <v>5000000</v>
      </c>
      <c r="F919" s="187">
        <f t="shared" si="30"/>
        <v>9412.8278017281937</v>
      </c>
      <c r="G919" s="188">
        <v>531.19000000000005</v>
      </c>
      <c r="H919" s="119" t="s">
        <v>522</v>
      </c>
      <c r="I919" s="143" t="s">
        <v>90</v>
      </c>
      <c r="J919" s="408" t="s">
        <v>1473</v>
      </c>
    </row>
    <row r="920" spans="1:10" ht="15.75" x14ac:dyDescent="0.25">
      <c r="A920" s="412">
        <v>43251</v>
      </c>
      <c r="B920" s="148" t="s">
        <v>509</v>
      </c>
      <c r="C920" s="118" t="s">
        <v>109</v>
      </c>
      <c r="D920" s="125" t="s">
        <v>3</v>
      </c>
      <c r="E920" s="146">
        <v>15795</v>
      </c>
      <c r="F920" s="187">
        <f t="shared" si="30"/>
        <v>29.735123025659366</v>
      </c>
      <c r="G920" s="188">
        <v>531.19000000000005</v>
      </c>
      <c r="H920" s="119" t="s">
        <v>479</v>
      </c>
      <c r="I920" s="143" t="s">
        <v>90</v>
      </c>
      <c r="J920" s="177" t="s">
        <v>1474</v>
      </c>
    </row>
    <row r="921" spans="1:10" ht="15.75" x14ac:dyDescent="0.25">
      <c r="A921" s="330">
        <v>43251</v>
      </c>
      <c r="B921" s="148" t="s">
        <v>1475</v>
      </c>
      <c r="C921" s="120" t="s">
        <v>109</v>
      </c>
      <c r="D921" s="125" t="s">
        <v>3</v>
      </c>
      <c r="E921" s="342">
        <v>18570</v>
      </c>
      <c r="F921" s="187">
        <f t="shared" ref="F921:F984" si="31">E921/G921</f>
        <v>34.959242455618515</v>
      </c>
      <c r="G921" s="188">
        <v>531.19000000000005</v>
      </c>
      <c r="H921" s="119" t="s">
        <v>522</v>
      </c>
      <c r="I921" s="143" t="s">
        <v>90</v>
      </c>
      <c r="J921" s="408" t="s">
        <v>1476</v>
      </c>
    </row>
    <row r="922" spans="1:10" ht="15.75" x14ac:dyDescent="0.25">
      <c r="A922" s="330">
        <v>43251</v>
      </c>
      <c r="B922" s="118" t="s">
        <v>1477</v>
      </c>
      <c r="C922" s="107" t="s">
        <v>1381</v>
      </c>
      <c r="D922" s="127" t="s">
        <v>3</v>
      </c>
      <c r="E922" s="331">
        <v>10000</v>
      </c>
      <c r="F922" s="187">
        <f t="shared" si="31"/>
        <v>18.82565560345639</v>
      </c>
      <c r="G922" s="188">
        <v>531.19000000000005</v>
      </c>
      <c r="H922" s="320" t="s">
        <v>24</v>
      </c>
      <c r="I922" s="143" t="s">
        <v>90</v>
      </c>
      <c r="J922" s="137" t="s">
        <v>1478</v>
      </c>
    </row>
    <row r="923" spans="1:10" ht="15.75" x14ac:dyDescent="0.25">
      <c r="A923" s="332">
        <v>43224</v>
      </c>
      <c r="B923" s="397" t="s">
        <v>1479</v>
      </c>
      <c r="C923" s="118" t="s">
        <v>176</v>
      </c>
      <c r="D923" s="125" t="s">
        <v>34</v>
      </c>
      <c r="E923" s="187">
        <v>14000</v>
      </c>
      <c r="F923" s="187">
        <f t="shared" si="31"/>
        <v>26.355917844838945</v>
      </c>
      <c r="G923" s="188">
        <v>531.19000000000005</v>
      </c>
      <c r="H923" s="287" t="s">
        <v>152</v>
      </c>
      <c r="I923" s="143" t="s">
        <v>90</v>
      </c>
      <c r="J923" s="607" t="s">
        <v>1480</v>
      </c>
    </row>
    <row r="924" spans="1:10" ht="15.75" x14ac:dyDescent="0.25">
      <c r="A924" s="332">
        <v>43228</v>
      </c>
      <c r="B924" s="397" t="s">
        <v>1481</v>
      </c>
      <c r="C924" s="118" t="s">
        <v>176</v>
      </c>
      <c r="D924" s="125" t="s">
        <v>34</v>
      </c>
      <c r="E924" s="187">
        <v>20000</v>
      </c>
      <c r="F924" s="187">
        <f t="shared" si="31"/>
        <v>37.65131120691278</v>
      </c>
      <c r="G924" s="188">
        <v>531.19000000000005</v>
      </c>
      <c r="H924" s="287" t="s">
        <v>152</v>
      </c>
      <c r="I924" s="143" t="s">
        <v>90</v>
      </c>
      <c r="J924" s="608"/>
    </row>
    <row r="925" spans="1:10" ht="15.75" x14ac:dyDescent="0.25">
      <c r="A925" s="330">
        <v>43228</v>
      </c>
      <c r="B925" s="118" t="s">
        <v>1482</v>
      </c>
      <c r="C925" s="118" t="s">
        <v>176</v>
      </c>
      <c r="D925" s="125" t="s">
        <v>34</v>
      </c>
      <c r="E925" s="331">
        <v>23500</v>
      </c>
      <c r="F925" s="187">
        <f t="shared" si="31"/>
        <v>44.240290668122512</v>
      </c>
      <c r="G925" s="188">
        <v>531.19000000000005</v>
      </c>
      <c r="H925" s="119" t="s">
        <v>152</v>
      </c>
      <c r="I925" s="143" t="s">
        <v>90</v>
      </c>
      <c r="J925" s="608"/>
    </row>
    <row r="926" spans="1:10" ht="15.75" x14ac:dyDescent="0.25">
      <c r="A926" s="330">
        <v>43236</v>
      </c>
      <c r="B926" s="118" t="s">
        <v>1483</v>
      </c>
      <c r="C926" s="118" t="s">
        <v>176</v>
      </c>
      <c r="D926" s="125" t="s">
        <v>34</v>
      </c>
      <c r="E926" s="413">
        <v>15000</v>
      </c>
      <c r="F926" s="187">
        <f t="shared" si="31"/>
        <v>28.238483405184581</v>
      </c>
      <c r="G926" s="188">
        <v>531.19000000000005</v>
      </c>
      <c r="H926" s="119" t="s">
        <v>152</v>
      </c>
      <c r="I926" s="143" t="s">
        <v>90</v>
      </c>
      <c r="J926" s="608"/>
    </row>
    <row r="927" spans="1:10" ht="15.75" x14ac:dyDescent="0.25">
      <c r="A927" s="330">
        <v>43250</v>
      </c>
      <c r="B927" s="118" t="s">
        <v>1484</v>
      </c>
      <c r="C927" s="118" t="s">
        <v>176</v>
      </c>
      <c r="D927" s="125" t="s">
        <v>34</v>
      </c>
      <c r="E927" s="331">
        <v>5000</v>
      </c>
      <c r="F927" s="187">
        <f t="shared" si="31"/>
        <v>9.412827801728195</v>
      </c>
      <c r="G927" s="188">
        <v>531.19000000000005</v>
      </c>
      <c r="H927" s="119" t="s">
        <v>152</v>
      </c>
      <c r="I927" s="143" t="s">
        <v>90</v>
      </c>
      <c r="J927" s="608"/>
    </row>
    <row r="928" spans="1:10" ht="15.75" x14ac:dyDescent="0.25">
      <c r="A928" s="330">
        <v>43250</v>
      </c>
      <c r="B928" s="118" t="s">
        <v>1485</v>
      </c>
      <c r="C928" s="118" t="s">
        <v>176</v>
      </c>
      <c r="D928" s="125" t="s">
        <v>34</v>
      </c>
      <c r="E928" s="331">
        <v>6000</v>
      </c>
      <c r="F928" s="187">
        <f t="shared" si="31"/>
        <v>11.295393362073833</v>
      </c>
      <c r="G928" s="188">
        <v>531.19000000000005</v>
      </c>
      <c r="H928" s="119" t="s">
        <v>152</v>
      </c>
      <c r="I928" s="143" t="s">
        <v>90</v>
      </c>
      <c r="J928" s="609"/>
    </row>
    <row r="929" spans="1:10" ht="15.75" x14ac:dyDescent="0.25">
      <c r="A929" s="332">
        <v>43223</v>
      </c>
      <c r="B929" s="397" t="s">
        <v>1486</v>
      </c>
      <c r="C929" s="118" t="s">
        <v>176</v>
      </c>
      <c r="D929" s="125" t="s">
        <v>34</v>
      </c>
      <c r="E929" s="187">
        <v>11000</v>
      </c>
      <c r="F929" s="187">
        <f t="shared" si="31"/>
        <v>20.708221163802026</v>
      </c>
      <c r="G929" s="188">
        <v>531.19000000000005</v>
      </c>
      <c r="H929" s="287" t="s">
        <v>33</v>
      </c>
      <c r="I929" s="143" t="s">
        <v>90</v>
      </c>
      <c r="J929" s="607" t="s">
        <v>1487</v>
      </c>
    </row>
    <row r="930" spans="1:10" ht="15.75" x14ac:dyDescent="0.25">
      <c r="A930" s="332">
        <v>43224</v>
      </c>
      <c r="B930" s="397" t="s">
        <v>1488</v>
      </c>
      <c r="C930" s="118" t="s">
        <v>176</v>
      </c>
      <c r="D930" s="125" t="s">
        <v>34</v>
      </c>
      <c r="E930" s="187">
        <v>17000</v>
      </c>
      <c r="F930" s="187">
        <f t="shared" si="31"/>
        <v>32.003614525875861</v>
      </c>
      <c r="G930" s="188">
        <v>531.19000000000005</v>
      </c>
      <c r="H930" s="287" t="s">
        <v>33</v>
      </c>
      <c r="I930" s="143" t="s">
        <v>90</v>
      </c>
      <c r="J930" s="608"/>
    </row>
    <row r="931" spans="1:10" ht="15.75" x14ac:dyDescent="0.25">
      <c r="A931" s="332">
        <v>43228</v>
      </c>
      <c r="B931" s="397" t="s">
        <v>1481</v>
      </c>
      <c r="C931" s="118" t="s">
        <v>176</v>
      </c>
      <c r="D931" s="125" t="s">
        <v>34</v>
      </c>
      <c r="E931" s="187">
        <v>20000</v>
      </c>
      <c r="F931" s="187">
        <f t="shared" si="31"/>
        <v>37.65131120691278</v>
      </c>
      <c r="G931" s="188">
        <v>531.19000000000005</v>
      </c>
      <c r="H931" s="287" t="s">
        <v>33</v>
      </c>
      <c r="I931" s="143" t="s">
        <v>90</v>
      </c>
      <c r="J931" s="608"/>
    </row>
    <row r="932" spans="1:10" ht="15.75" x14ac:dyDescent="0.25">
      <c r="A932" s="330">
        <v>43228</v>
      </c>
      <c r="B932" s="118" t="s">
        <v>1489</v>
      </c>
      <c r="C932" s="118" t="s">
        <v>176</v>
      </c>
      <c r="D932" s="125" t="s">
        <v>34</v>
      </c>
      <c r="E932" s="331">
        <v>14000</v>
      </c>
      <c r="F932" s="187">
        <f t="shared" si="31"/>
        <v>26.355917844838945</v>
      </c>
      <c r="G932" s="188">
        <v>531.19000000000005</v>
      </c>
      <c r="H932" s="118" t="s">
        <v>33</v>
      </c>
      <c r="I932" s="143" t="s">
        <v>90</v>
      </c>
      <c r="J932" s="608"/>
    </row>
    <row r="933" spans="1:10" ht="15.75" x14ac:dyDescent="0.25">
      <c r="A933" s="330">
        <v>43236</v>
      </c>
      <c r="B933" s="118" t="s">
        <v>1490</v>
      </c>
      <c r="C933" s="118" t="s">
        <v>176</v>
      </c>
      <c r="D933" s="125" t="s">
        <v>34</v>
      </c>
      <c r="E933" s="331">
        <v>16000</v>
      </c>
      <c r="F933" s="187">
        <f t="shared" si="31"/>
        <v>30.121048965530221</v>
      </c>
      <c r="G933" s="188">
        <v>531.19000000000005</v>
      </c>
      <c r="H933" s="119" t="s">
        <v>33</v>
      </c>
      <c r="I933" s="143" t="s">
        <v>90</v>
      </c>
      <c r="J933" s="608"/>
    </row>
    <row r="934" spans="1:10" ht="15.75" x14ac:dyDescent="0.25">
      <c r="A934" s="330">
        <v>43250</v>
      </c>
      <c r="B934" s="118" t="s">
        <v>1491</v>
      </c>
      <c r="C934" s="118" t="s">
        <v>176</v>
      </c>
      <c r="D934" s="125" t="s">
        <v>34</v>
      </c>
      <c r="E934" s="331">
        <v>8200</v>
      </c>
      <c r="F934" s="187">
        <f t="shared" si="31"/>
        <v>15.437037594834239</v>
      </c>
      <c r="G934" s="188">
        <v>531.19000000000005</v>
      </c>
      <c r="H934" s="119" t="s">
        <v>33</v>
      </c>
      <c r="I934" s="143" t="s">
        <v>90</v>
      </c>
      <c r="J934" s="608"/>
    </row>
    <row r="935" spans="1:10" ht="15.75" x14ac:dyDescent="0.25">
      <c r="A935" s="330">
        <v>43250</v>
      </c>
      <c r="B935" s="118" t="s">
        <v>1492</v>
      </c>
      <c r="C935" s="118" t="s">
        <v>176</v>
      </c>
      <c r="D935" s="125" t="s">
        <v>34</v>
      </c>
      <c r="E935" s="331">
        <v>6750</v>
      </c>
      <c r="F935" s="187">
        <f t="shared" si="31"/>
        <v>12.707317532333063</v>
      </c>
      <c r="G935" s="188">
        <v>531.19000000000005</v>
      </c>
      <c r="H935" s="119" t="s">
        <v>33</v>
      </c>
      <c r="I935" s="143" t="s">
        <v>90</v>
      </c>
      <c r="J935" s="609"/>
    </row>
    <row r="936" spans="1:10" ht="15.75" x14ac:dyDescent="0.25">
      <c r="A936" s="332">
        <v>43223</v>
      </c>
      <c r="B936" s="397" t="s">
        <v>1493</v>
      </c>
      <c r="C936" s="118" t="s">
        <v>176</v>
      </c>
      <c r="D936" s="125" t="s">
        <v>34</v>
      </c>
      <c r="E936" s="187">
        <v>5000</v>
      </c>
      <c r="F936" s="187">
        <f t="shared" si="31"/>
        <v>9.412827801728195</v>
      </c>
      <c r="G936" s="188">
        <v>531.19000000000005</v>
      </c>
      <c r="H936" s="287" t="s">
        <v>39</v>
      </c>
      <c r="I936" s="143" t="s">
        <v>90</v>
      </c>
      <c r="J936" s="607" t="s">
        <v>1494</v>
      </c>
    </row>
    <row r="937" spans="1:10" ht="15.75" x14ac:dyDescent="0.25">
      <c r="A937" s="332">
        <v>43224</v>
      </c>
      <c r="B937" s="397" t="s">
        <v>1495</v>
      </c>
      <c r="C937" s="118" t="s">
        <v>176</v>
      </c>
      <c r="D937" s="125" t="s">
        <v>34</v>
      </c>
      <c r="E937" s="187">
        <v>12500</v>
      </c>
      <c r="F937" s="187">
        <f t="shared" si="31"/>
        <v>23.532069504320486</v>
      </c>
      <c r="G937" s="188">
        <v>531.19000000000005</v>
      </c>
      <c r="H937" s="106" t="s">
        <v>39</v>
      </c>
      <c r="I937" s="143" t="s">
        <v>90</v>
      </c>
      <c r="J937" s="608"/>
    </row>
    <row r="938" spans="1:10" ht="15.75" x14ac:dyDescent="0.25">
      <c r="A938" s="332">
        <v>43228</v>
      </c>
      <c r="B938" s="397" t="s">
        <v>1481</v>
      </c>
      <c r="C938" s="118" t="s">
        <v>176</v>
      </c>
      <c r="D938" s="125" t="s">
        <v>34</v>
      </c>
      <c r="E938" s="187">
        <v>20000</v>
      </c>
      <c r="F938" s="187">
        <f t="shared" si="31"/>
        <v>37.65131120691278</v>
      </c>
      <c r="G938" s="188">
        <v>531.19000000000005</v>
      </c>
      <c r="H938" s="119" t="s">
        <v>39</v>
      </c>
      <c r="I938" s="143" t="s">
        <v>90</v>
      </c>
      <c r="J938" s="608"/>
    </row>
    <row r="939" spans="1:10" ht="15.75" x14ac:dyDescent="0.25">
      <c r="A939" s="330">
        <v>43228</v>
      </c>
      <c r="B939" s="106" t="s">
        <v>1496</v>
      </c>
      <c r="C939" s="118" t="s">
        <v>176</v>
      </c>
      <c r="D939" s="125" t="s">
        <v>34</v>
      </c>
      <c r="E939" s="331">
        <v>33000</v>
      </c>
      <c r="F939" s="187">
        <f t="shared" si="31"/>
        <v>62.124663491406082</v>
      </c>
      <c r="G939" s="188">
        <v>531.19000000000005</v>
      </c>
      <c r="H939" s="119" t="s">
        <v>39</v>
      </c>
      <c r="I939" s="143" t="s">
        <v>90</v>
      </c>
      <c r="J939" s="608"/>
    </row>
    <row r="940" spans="1:10" ht="15.75" x14ac:dyDescent="0.25">
      <c r="A940" s="330">
        <v>43236</v>
      </c>
      <c r="B940" s="118" t="s">
        <v>1497</v>
      </c>
      <c r="C940" s="118" t="s">
        <v>176</v>
      </c>
      <c r="D940" s="125" t="s">
        <v>34</v>
      </c>
      <c r="E940" s="331">
        <v>12500</v>
      </c>
      <c r="F940" s="187">
        <f t="shared" si="31"/>
        <v>23.532069504320486</v>
      </c>
      <c r="G940" s="188">
        <v>531.19000000000005</v>
      </c>
      <c r="H940" s="106" t="s">
        <v>39</v>
      </c>
      <c r="I940" s="143" t="s">
        <v>90</v>
      </c>
      <c r="J940" s="608"/>
    </row>
    <row r="941" spans="1:10" ht="15.75" x14ac:dyDescent="0.25">
      <c r="A941" s="330">
        <v>43250</v>
      </c>
      <c r="B941" s="118" t="s">
        <v>1498</v>
      </c>
      <c r="C941" s="118" t="s">
        <v>176</v>
      </c>
      <c r="D941" s="125" t="s">
        <v>34</v>
      </c>
      <c r="E941" s="331">
        <v>6000</v>
      </c>
      <c r="F941" s="187">
        <f t="shared" si="31"/>
        <v>11.295393362073833</v>
      </c>
      <c r="G941" s="188">
        <v>531.19000000000005</v>
      </c>
      <c r="H941" s="119" t="s">
        <v>39</v>
      </c>
      <c r="I941" s="143" t="s">
        <v>90</v>
      </c>
      <c r="J941" s="608"/>
    </row>
    <row r="942" spans="1:10" ht="15.75" x14ac:dyDescent="0.25">
      <c r="A942" s="330">
        <v>43250</v>
      </c>
      <c r="B942" s="118" t="s">
        <v>1499</v>
      </c>
      <c r="C942" s="118" t="s">
        <v>176</v>
      </c>
      <c r="D942" s="125" t="s">
        <v>34</v>
      </c>
      <c r="E942" s="331">
        <v>5500</v>
      </c>
      <c r="F942" s="187">
        <f t="shared" si="31"/>
        <v>10.354110581901013</v>
      </c>
      <c r="G942" s="188">
        <v>531.19000000000005</v>
      </c>
      <c r="H942" s="119" t="s">
        <v>39</v>
      </c>
      <c r="I942" s="143" t="s">
        <v>90</v>
      </c>
      <c r="J942" s="609"/>
    </row>
    <row r="943" spans="1:10" ht="15.75" x14ac:dyDescent="0.25">
      <c r="A943" s="332">
        <v>43222</v>
      </c>
      <c r="B943" s="397" t="s">
        <v>1500</v>
      </c>
      <c r="C943" s="118" t="s">
        <v>176</v>
      </c>
      <c r="D943" s="125" t="s">
        <v>25</v>
      </c>
      <c r="E943" s="187">
        <v>4500</v>
      </c>
      <c r="F943" s="187">
        <f t="shared" si="31"/>
        <v>8.4715450215553751</v>
      </c>
      <c r="G943" s="188">
        <v>531.19000000000005</v>
      </c>
      <c r="H943" s="119" t="s">
        <v>23</v>
      </c>
      <c r="I943" s="143" t="s">
        <v>90</v>
      </c>
      <c r="J943" s="607" t="s">
        <v>1501</v>
      </c>
    </row>
    <row r="944" spans="1:10" ht="15.75" x14ac:dyDescent="0.25">
      <c r="A944" s="330">
        <v>43228</v>
      </c>
      <c r="B944" s="118" t="s">
        <v>1502</v>
      </c>
      <c r="C944" s="118" t="s">
        <v>176</v>
      </c>
      <c r="D944" s="125" t="s">
        <v>25</v>
      </c>
      <c r="E944" s="331">
        <v>10000</v>
      </c>
      <c r="F944" s="187">
        <f t="shared" si="31"/>
        <v>18.82565560345639</v>
      </c>
      <c r="G944" s="188">
        <v>531.19000000000005</v>
      </c>
      <c r="H944" s="119" t="s">
        <v>23</v>
      </c>
      <c r="I944" s="143" t="s">
        <v>90</v>
      </c>
      <c r="J944" s="608"/>
    </row>
    <row r="945" spans="1:10" ht="15.75" x14ac:dyDescent="0.25">
      <c r="A945" s="330">
        <v>43241</v>
      </c>
      <c r="B945" s="118" t="s">
        <v>1503</v>
      </c>
      <c r="C945" s="118" t="s">
        <v>176</v>
      </c>
      <c r="D945" s="125" t="s">
        <v>25</v>
      </c>
      <c r="E945" s="331">
        <v>4000</v>
      </c>
      <c r="F945" s="187">
        <f t="shared" si="31"/>
        <v>7.5302622413825553</v>
      </c>
      <c r="G945" s="188">
        <v>531.19000000000005</v>
      </c>
      <c r="H945" s="119" t="s">
        <v>23</v>
      </c>
      <c r="I945" s="143" t="s">
        <v>90</v>
      </c>
      <c r="J945" s="608"/>
    </row>
    <row r="946" spans="1:10" ht="15.75" x14ac:dyDescent="0.25">
      <c r="A946" s="330">
        <v>43245</v>
      </c>
      <c r="B946" s="118" t="s">
        <v>1504</v>
      </c>
      <c r="C946" s="118" t="s">
        <v>176</v>
      </c>
      <c r="D946" s="125" t="s">
        <v>25</v>
      </c>
      <c r="E946" s="331">
        <v>4000</v>
      </c>
      <c r="F946" s="187">
        <f t="shared" si="31"/>
        <v>7.5302622413825553</v>
      </c>
      <c r="G946" s="188">
        <v>531.19000000000005</v>
      </c>
      <c r="H946" s="119" t="s">
        <v>23</v>
      </c>
      <c r="I946" s="143" t="s">
        <v>90</v>
      </c>
      <c r="J946" s="608"/>
    </row>
    <row r="947" spans="1:10" ht="15.75" x14ac:dyDescent="0.25">
      <c r="A947" s="330">
        <v>43249</v>
      </c>
      <c r="B947" s="118" t="s">
        <v>1505</v>
      </c>
      <c r="C947" s="118" t="s">
        <v>176</v>
      </c>
      <c r="D947" s="125" t="s">
        <v>25</v>
      </c>
      <c r="E947" s="331">
        <v>4500</v>
      </c>
      <c r="F947" s="187">
        <f t="shared" si="31"/>
        <v>8.4715450215553751</v>
      </c>
      <c r="G947" s="188">
        <v>531.19000000000005</v>
      </c>
      <c r="H947" s="119" t="s">
        <v>23</v>
      </c>
      <c r="I947" s="143" t="s">
        <v>90</v>
      </c>
      <c r="J947" s="609"/>
    </row>
    <row r="948" spans="1:10" ht="15.75" x14ac:dyDescent="0.25">
      <c r="A948" s="332">
        <v>43222</v>
      </c>
      <c r="B948" s="397" t="s">
        <v>521</v>
      </c>
      <c r="C948" s="118" t="s">
        <v>176</v>
      </c>
      <c r="D948" s="125" t="s">
        <v>25</v>
      </c>
      <c r="E948" s="187">
        <v>3000</v>
      </c>
      <c r="F948" s="187">
        <f t="shared" si="31"/>
        <v>5.6476966810369165</v>
      </c>
      <c r="G948" s="188">
        <v>531.19000000000005</v>
      </c>
      <c r="H948" s="320" t="s">
        <v>24</v>
      </c>
      <c r="I948" s="143" t="s">
        <v>90</v>
      </c>
      <c r="J948" s="607" t="s">
        <v>1506</v>
      </c>
    </row>
    <row r="949" spans="1:10" ht="15.75" x14ac:dyDescent="0.25">
      <c r="A949" s="332">
        <v>43227</v>
      </c>
      <c r="B949" s="397" t="s">
        <v>1507</v>
      </c>
      <c r="C949" s="118" t="s">
        <v>176</v>
      </c>
      <c r="D949" s="125" t="s">
        <v>25</v>
      </c>
      <c r="E949" s="187">
        <v>45000</v>
      </c>
      <c r="F949" s="187">
        <f t="shared" si="31"/>
        <v>84.715450215553744</v>
      </c>
      <c r="G949" s="188">
        <v>531.19000000000005</v>
      </c>
      <c r="H949" s="320" t="s">
        <v>24</v>
      </c>
      <c r="I949" s="143" t="s">
        <v>90</v>
      </c>
      <c r="J949" s="608"/>
    </row>
    <row r="950" spans="1:10" ht="15.75" x14ac:dyDescent="0.25">
      <c r="A950" s="330">
        <v>43243</v>
      </c>
      <c r="B950" s="118" t="s">
        <v>1508</v>
      </c>
      <c r="C950" s="118" t="s">
        <v>176</v>
      </c>
      <c r="D950" s="125" t="s">
        <v>25</v>
      </c>
      <c r="E950" s="331">
        <v>2500</v>
      </c>
      <c r="F950" s="187">
        <f t="shared" si="31"/>
        <v>4.7064139008640975</v>
      </c>
      <c r="G950" s="188">
        <v>531.19000000000005</v>
      </c>
      <c r="H950" s="320" t="s">
        <v>24</v>
      </c>
      <c r="I950" s="143" t="s">
        <v>90</v>
      </c>
      <c r="J950" s="608"/>
    </row>
    <row r="951" spans="1:10" ht="15.75" x14ac:dyDescent="0.25">
      <c r="A951" s="330">
        <v>43250</v>
      </c>
      <c r="B951" s="118" t="s">
        <v>1503</v>
      </c>
      <c r="C951" s="118" t="s">
        <v>176</v>
      </c>
      <c r="D951" s="125" t="s">
        <v>25</v>
      </c>
      <c r="E951" s="331">
        <v>5000</v>
      </c>
      <c r="F951" s="187">
        <f t="shared" si="31"/>
        <v>9.412827801728195</v>
      </c>
      <c r="G951" s="188">
        <v>531.19000000000005</v>
      </c>
      <c r="H951" s="320" t="s">
        <v>24</v>
      </c>
      <c r="I951" s="143" t="s">
        <v>90</v>
      </c>
      <c r="J951" s="608"/>
    </row>
    <row r="952" spans="1:10" ht="15.75" x14ac:dyDescent="0.25">
      <c r="A952" s="330">
        <v>43251</v>
      </c>
      <c r="B952" s="118" t="s">
        <v>1503</v>
      </c>
      <c r="C952" s="118" t="s">
        <v>176</v>
      </c>
      <c r="D952" s="125" t="s">
        <v>25</v>
      </c>
      <c r="E952" s="331">
        <v>5000</v>
      </c>
      <c r="F952" s="187">
        <f t="shared" si="31"/>
        <v>9.412827801728195</v>
      </c>
      <c r="G952" s="188">
        <v>531.19000000000005</v>
      </c>
      <c r="H952" s="320" t="s">
        <v>24</v>
      </c>
      <c r="I952" s="143" t="s">
        <v>90</v>
      </c>
      <c r="J952" s="608"/>
    </row>
    <row r="953" spans="1:10" ht="15.75" x14ac:dyDescent="0.25">
      <c r="A953" s="330">
        <v>43251</v>
      </c>
      <c r="B953" s="118" t="s">
        <v>1503</v>
      </c>
      <c r="C953" s="118" t="s">
        <v>176</v>
      </c>
      <c r="D953" s="125" t="s">
        <v>25</v>
      </c>
      <c r="E953" s="331">
        <v>5000</v>
      </c>
      <c r="F953" s="187">
        <f t="shared" si="31"/>
        <v>9.412827801728195</v>
      </c>
      <c r="G953" s="188">
        <v>531.19000000000005</v>
      </c>
      <c r="H953" s="320" t="s">
        <v>24</v>
      </c>
      <c r="I953" s="143" t="s">
        <v>90</v>
      </c>
      <c r="J953" s="608"/>
    </row>
    <row r="954" spans="1:10" ht="15.75" x14ac:dyDescent="0.25">
      <c r="A954" s="330">
        <v>43251</v>
      </c>
      <c r="B954" s="118" t="s">
        <v>1509</v>
      </c>
      <c r="C954" s="118" t="s">
        <v>176</v>
      </c>
      <c r="D954" s="125" t="s">
        <v>25</v>
      </c>
      <c r="E954" s="331">
        <v>1000</v>
      </c>
      <c r="F954" s="187">
        <f t="shared" si="31"/>
        <v>1.8825655603456388</v>
      </c>
      <c r="G954" s="188">
        <v>531.19000000000005</v>
      </c>
      <c r="H954" s="320" t="s">
        <v>24</v>
      </c>
      <c r="I954" s="143" t="s">
        <v>90</v>
      </c>
      <c r="J954" s="609"/>
    </row>
    <row r="955" spans="1:10" ht="15.75" x14ac:dyDescent="0.25">
      <c r="A955" s="330">
        <v>43235</v>
      </c>
      <c r="B955" s="118" t="s">
        <v>1510</v>
      </c>
      <c r="C955" s="118" t="s">
        <v>176</v>
      </c>
      <c r="D955" s="125" t="s">
        <v>102</v>
      </c>
      <c r="E955" s="331">
        <v>8000</v>
      </c>
      <c r="F955" s="187">
        <f t="shared" si="31"/>
        <v>15.060524482765111</v>
      </c>
      <c r="G955" s="188">
        <v>531.19000000000005</v>
      </c>
      <c r="H955" s="118" t="s">
        <v>156</v>
      </c>
      <c r="I955" s="143" t="s">
        <v>90</v>
      </c>
      <c r="J955" s="607" t="s">
        <v>1511</v>
      </c>
    </row>
    <row r="956" spans="1:10" ht="15.75" x14ac:dyDescent="0.25">
      <c r="A956" s="330">
        <v>43242</v>
      </c>
      <c r="B956" s="118" t="s">
        <v>1512</v>
      </c>
      <c r="C956" s="118" t="s">
        <v>176</v>
      </c>
      <c r="D956" s="125" t="s">
        <v>102</v>
      </c>
      <c r="E956" s="331">
        <v>8000</v>
      </c>
      <c r="F956" s="187">
        <f t="shared" si="31"/>
        <v>15.060524482765111</v>
      </c>
      <c r="G956" s="188">
        <v>531.19000000000005</v>
      </c>
      <c r="H956" s="119" t="s">
        <v>156</v>
      </c>
      <c r="I956" s="143" t="s">
        <v>90</v>
      </c>
      <c r="J956" s="608"/>
    </row>
    <row r="957" spans="1:10" ht="15.75" x14ac:dyDescent="0.25">
      <c r="A957" s="330">
        <v>43250</v>
      </c>
      <c r="B957" s="118" t="s">
        <v>1513</v>
      </c>
      <c r="C957" s="118" t="s">
        <v>176</v>
      </c>
      <c r="D957" s="125" t="s">
        <v>102</v>
      </c>
      <c r="E957" s="331">
        <v>10000</v>
      </c>
      <c r="F957" s="187">
        <f t="shared" si="31"/>
        <v>18.82565560345639</v>
      </c>
      <c r="G957" s="188">
        <v>531.19000000000005</v>
      </c>
      <c r="H957" s="119" t="s">
        <v>156</v>
      </c>
      <c r="I957" s="143" t="s">
        <v>90</v>
      </c>
      <c r="J957" s="609"/>
    </row>
    <row r="958" spans="1:10" ht="15.75" x14ac:dyDescent="0.25">
      <c r="A958" s="332">
        <v>43222</v>
      </c>
      <c r="B958" s="414" t="s">
        <v>1514</v>
      </c>
      <c r="C958" s="118" t="s">
        <v>176</v>
      </c>
      <c r="D958" s="125" t="s">
        <v>102</v>
      </c>
      <c r="E958" s="415">
        <v>9000</v>
      </c>
      <c r="F958" s="187">
        <f t="shared" si="31"/>
        <v>16.94309004311075</v>
      </c>
      <c r="G958" s="188">
        <v>531.19000000000005</v>
      </c>
      <c r="H958" s="287" t="s">
        <v>517</v>
      </c>
      <c r="I958" s="143" t="s">
        <v>90</v>
      </c>
      <c r="J958" s="572" t="s">
        <v>1515</v>
      </c>
    </row>
    <row r="959" spans="1:10" ht="15.75" x14ac:dyDescent="0.25">
      <c r="A959" s="332">
        <v>43224</v>
      </c>
      <c r="B959" s="397" t="s">
        <v>1516</v>
      </c>
      <c r="C959" s="118" t="s">
        <v>176</v>
      </c>
      <c r="D959" s="125" t="s">
        <v>102</v>
      </c>
      <c r="E959" s="187">
        <v>6000</v>
      </c>
      <c r="F959" s="187">
        <f t="shared" si="31"/>
        <v>11.295393362073833</v>
      </c>
      <c r="G959" s="188">
        <v>531.19000000000005</v>
      </c>
      <c r="H959" s="287" t="s">
        <v>517</v>
      </c>
      <c r="I959" s="143" t="s">
        <v>90</v>
      </c>
      <c r="J959" s="573"/>
    </row>
    <row r="960" spans="1:10" ht="15.75" x14ac:dyDescent="0.25">
      <c r="A960" s="332">
        <v>43227</v>
      </c>
      <c r="B960" s="397" t="s">
        <v>1517</v>
      </c>
      <c r="C960" s="118" t="s">
        <v>176</v>
      </c>
      <c r="D960" s="125" t="s">
        <v>102</v>
      </c>
      <c r="E960" s="187">
        <v>8000</v>
      </c>
      <c r="F960" s="187">
        <f t="shared" si="31"/>
        <v>15.060524482765111</v>
      </c>
      <c r="G960" s="188">
        <v>531.19000000000005</v>
      </c>
      <c r="H960" s="287" t="s">
        <v>517</v>
      </c>
      <c r="I960" s="143" t="s">
        <v>90</v>
      </c>
      <c r="J960" s="573"/>
    </row>
    <row r="961" spans="1:10" ht="15.75" x14ac:dyDescent="0.25">
      <c r="A961" s="330">
        <v>43228</v>
      </c>
      <c r="B961" s="106" t="s">
        <v>1518</v>
      </c>
      <c r="C961" s="118" t="s">
        <v>176</v>
      </c>
      <c r="D961" s="125" t="s">
        <v>102</v>
      </c>
      <c r="E961" s="331">
        <v>4000</v>
      </c>
      <c r="F961" s="187">
        <f t="shared" si="31"/>
        <v>7.5302622413825553</v>
      </c>
      <c r="G961" s="188">
        <v>531.19000000000005</v>
      </c>
      <c r="H961" s="119" t="s">
        <v>517</v>
      </c>
      <c r="I961" s="143" t="s">
        <v>90</v>
      </c>
      <c r="J961" s="573"/>
    </row>
    <row r="962" spans="1:10" ht="15.75" x14ac:dyDescent="0.25">
      <c r="A962" s="330">
        <v>43229</v>
      </c>
      <c r="B962" s="106" t="s">
        <v>1519</v>
      </c>
      <c r="C962" s="118" t="s">
        <v>176</v>
      </c>
      <c r="D962" s="125" t="s">
        <v>102</v>
      </c>
      <c r="E962" s="331">
        <v>2000</v>
      </c>
      <c r="F962" s="187">
        <f t="shared" si="31"/>
        <v>3.7651311206912776</v>
      </c>
      <c r="G962" s="188">
        <v>531.19000000000005</v>
      </c>
      <c r="H962" s="119" t="s">
        <v>517</v>
      </c>
      <c r="I962" s="143" t="s">
        <v>90</v>
      </c>
      <c r="J962" s="573"/>
    </row>
    <row r="963" spans="1:10" ht="15.75" x14ac:dyDescent="0.25">
      <c r="A963" s="330">
        <v>43234</v>
      </c>
      <c r="B963" s="118" t="s">
        <v>1520</v>
      </c>
      <c r="C963" s="118" t="s">
        <v>176</v>
      </c>
      <c r="D963" s="125" t="s">
        <v>102</v>
      </c>
      <c r="E963" s="331">
        <v>10000</v>
      </c>
      <c r="F963" s="187">
        <f t="shared" si="31"/>
        <v>18.82565560345639</v>
      </c>
      <c r="G963" s="188">
        <v>531.19000000000005</v>
      </c>
      <c r="H963" s="118" t="s">
        <v>517</v>
      </c>
      <c r="I963" s="143" t="s">
        <v>90</v>
      </c>
      <c r="J963" s="573"/>
    </row>
    <row r="964" spans="1:10" ht="15.75" x14ac:dyDescent="0.25">
      <c r="A964" s="330">
        <v>43242</v>
      </c>
      <c r="B964" s="118" t="s">
        <v>1512</v>
      </c>
      <c r="C964" s="118" t="s">
        <v>176</v>
      </c>
      <c r="D964" s="125" t="s">
        <v>102</v>
      </c>
      <c r="E964" s="331">
        <v>8000</v>
      </c>
      <c r="F964" s="187">
        <f t="shared" si="31"/>
        <v>15.060524482765111</v>
      </c>
      <c r="G964" s="188">
        <v>531.19000000000005</v>
      </c>
      <c r="H964" s="119" t="s">
        <v>517</v>
      </c>
      <c r="I964" s="143" t="s">
        <v>90</v>
      </c>
      <c r="J964" s="573"/>
    </row>
    <row r="965" spans="1:10" ht="15.75" x14ac:dyDescent="0.25">
      <c r="A965" s="330">
        <v>43244</v>
      </c>
      <c r="B965" s="118" t="s">
        <v>1521</v>
      </c>
      <c r="C965" s="118" t="s">
        <v>176</v>
      </c>
      <c r="D965" s="125" t="s">
        <v>102</v>
      </c>
      <c r="E965" s="331">
        <v>5000</v>
      </c>
      <c r="F965" s="187">
        <f t="shared" si="31"/>
        <v>9.412827801728195</v>
      </c>
      <c r="G965" s="188">
        <v>531.19000000000005</v>
      </c>
      <c r="H965" s="119" t="s">
        <v>517</v>
      </c>
      <c r="I965" s="143" t="s">
        <v>90</v>
      </c>
      <c r="J965" s="573"/>
    </row>
    <row r="966" spans="1:10" ht="15.75" x14ac:dyDescent="0.25">
      <c r="A966" s="330">
        <v>43250</v>
      </c>
      <c r="B966" s="118" t="s">
        <v>1513</v>
      </c>
      <c r="C966" s="118" t="s">
        <v>176</v>
      </c>
      <c r="D966" s="125" t="s">
        <v>102</v>
      </c>
      <c r="E966" s="331">
        <v>10000</v>
      </c>
      <c r="F966" s="187">
        <f t="shared" si="31"/>
        <v>18.82565560345639</v>
      </c>
      <c r="G966" s="188">
        <v>531.19000000000005</v>
      </c>
      <c r="H966" s="119" t="s">
        <v>517</v>
      </c>
      <c r="I966" s="143" t="s">
        <v>90</v>
      </c>
      <c r="J966" s="574"/>
    </row>
    <row r="967" spans="1:10" ht="15.75" x14ac:dyDescent="0.25">
      <c r="A967" s="332">
        <v>43224</v>
      </c>
      <c r="B967" s="397" t="s">
        <v>1522</v>
      </c>
      <c r="C967" s="118" t="s">
        <v>176</v>
      </c>
      <c r="D967" s="125" t="s">
        <v>102</v>
      </c>
      <c r="E967" s="187">
        <v>8000</v>
      </c>
      <c r="F967" s="187">
        <f t="shared" si="31"/>
        <v>15.060524482765111</v>
      </c>
      <c r="G967" s="188">
        <v>531.19000000000005</v>
      </c>
      <c r="H967" s="287" t="s">
        <v>31</v>
      </c>
      <c r="I967" s="143" t="s">
        <v>90</v>
      </c>
      <c r="J967" s="616" t="s">
        <v>1523</v>
      </c>
    </row>
    <row r="968" spans="1:10" ht="15.75" x14ac:dyDescent="0.25">
      <c r="A968" s="332">
        <v>43224</v>
      </c>
      <c r="B968" s="397" t="s">
        <v>1524</v>
      </c>
      <c r="C968" s="118" t="s">
        <v>176</v>
      </c>
      <c r="D968" s="125" t="s">
        <v>102</v>
      </c>
      <c r="E968" s="187">
        <v>8000</v>
      </c>
      <c r="F968" s="187">
        <f t="shared" si="31"/>
        <v>15.060524482765111</v>
      </c>
      <c r="G968" s="188">
        <v>531.19000000000005</v>
      </c>
      <c r="H968" s="287" t="s">
        <v>31</v>
      </c>
      <c r="I968" s="143" t="s">
        <v>90</v>
      </c>
      <c r="J968" s="617"/>
    </row>
    <row r="969" spans="1:10" ht="15.75" x14ac:dyDescent="0.25">
      <c r="A969" s="332">
        <v>43227</v>
      </c>
      <c r="B969" s="397" t="s">
        <v>1517</v>
      </c>
      <c r="C969" s="118" t="s">
        <v>176</v>
      </c>
      <c r="D969" s="125" t="s">
        <v>102</v>
      </c>
      <c r="E969" s="187">
        <v>8000</v>
      </c>
      <c r="F969" s="187">
        <f t="shared" si="31"/>
        <v>15.060524482765111</v>
      </c>
      <c r="G969" s="188">
        <v>531.19000000000005</v>
      </c>
      <c r="H969" s="287" t="s">
        <v>31</v>
      </c>
      <c r="I969" s="143" t="s">
        <v>90</v>
      </c>
      <c r="J969" s="617"/>
    </row>
    <row r="970" spans="1:10" ht="15.75" x14ac:dyDescent="0.25">
      <c r="A970" s="330">
        <v>43228</v>
      </c>
      <c r="B970" s="118" t="s">
        <v>1525</v>
      </c>
      <c r="C970" s="118" t="s">
        <v>176</v>
      </c>
      <c r="D970" s="125" t="s">
        <v>102</v>
      </c>
      <c r="E970" s="333">
        <v>7000</v>
      </c>
      <c r="F970" s="187">
        <f t="shared" si="31"/>
        <v>13.177958922419473</v>
      </c>
      <c r="G970" s="188">
        <v>531.19000000000005</v>
      </c>
      <c r="H970" s="119" t="s">
        <v>31</v>
      </c>
      <c r="I970" s="143" t="s">
        <v>90</v>
      </c>
      <c r="J970" s="617"/>
    </row>
    <row r="971" spans="1:10" ht="15.75" x14ac:dyDescent="0.25">
      <c r="A971" s="330">
        <v>43234</v>
      </c>
      <c r="B971" s="118" t="s">
        <v>1520</v>
      </c>
      <c r="C971" s="118" t="s">
        <v>176</v>
      </c>
      <c r="D971" s="125" t="s">
        <v>102</v>
      </c>
      <c r="E971" s="331">
        <v>10000</v>
      </c>
      <c r="F971" s="187">
        <f t="shared" si="31"/>
        <v>18.82565560345639</v>
      </c>
      <c r="G971" s="188">
        <v>531.19000000000005</v>
      </c>
      <c r="H971" s="118" t="s">
        <v>31</v>
      </c>
      <c r="I971" s="143" t="s">
        <v>90</v>
      </c>
      <c r="J971" s="617"/>
    </row>
    <row r="972" spans="1:10" ht="15.75" x14ac:dyDescent="0.25">
      <c r="A972" s="330">
        <v>43242</v>
      </c>
      <c r="B972" s="118" t="s">
        <v>1512</v>
      </c>
      <c r="C972" s="118" t="s">
        <v>176</v>
      </c>
      <c r="D972" s="125" t="s">
        <v>102</v>
      </c>
      <c r="E972" s="331">
        <v>8000</v>
      </c>
      <c r="F972" s="187">
        <f t="shared" si="31"/>
        <v>15.060524482765111</v>
      </c>
      <c r="G972" s="188">
        <v>531.19000000000005</v>
      </c>
      <c r="H972" s="119" t="s">
        <v>31</v>
      </c>
      <c r="I972" s="143" t="s">
        <v>90</v>
      </c>
      <c r="J972" s="617"/>
    </row>
    <row r="973" spans="1:10" ht="15.75" x14ac:dyDescent="0.25">
      <c r="A973" s="330">
        <v>43250</v>
      </c>
      <c r="B973" s="118" t="s">
        <v>1513</v>
      </c>
      <c r="C973" s="118" t="s">
        <v>176</v>
      </c>
      <c r="D973" s="125" t="s">
        <v>102</v>
      </c>
      <c r="E973" s="331">
        <v>10000</v>
      </c>
      <c r="F973" s="187">
        <f t="shared" si="31"/>
        <v>18.82565560345639</v>
      </c>
      <c r="G973" s="188">
        <v>531.19000000000005</v>
      </c>
      <c r="H973" s="119" t="s">
        <v>31</v>
      </c>
      <c r="I973" s="143" t="s">
        <v>90</v>
      </c>
      <c r="J973" s="618"/>
    </row>
    <row r="974" spans="1:10" ht="15.75" x14ac:dyDescent="0.25">
      <c r="A974" s="332">
        <v>43222</v>
      </c>
      <c r="B974" s="397" t="s">
        <v>1526</v>
      </c>
      <c r="C974" s="118" t="s">
        <v>176</v>
      </c>
      <c r="D974" s="125" t="s">
        <v>34</v>
      </c>
      <c r="E974" s="187">
        <v>15000</v>
      </c>
      <c r="F974" s="187">
        <f t="shared" si="31"/>
        <v>28.238483405184581</v>
      </c>
      <c r="G974" s="188">
        <v>531.19000000000005</v>
      </c>
      <c r="H974" s="119" t="s">
        <v>41</v>
      </c>
      <c r="I974" s="143" t="s">
        <v>90</v>
      </c>
      <c r="J974" s="613" t="s">
        <v>1527</v>
      </c>
    </row>
    <row r="975" spans="1:10" ht="15.75" x14ac:dyDescent="0.25">
      <c r="A975" s="332">
        <v>43228</v>
      </c>
      <c r="B975" s="397" t="s">
        <v>1481</v>
      </c>
      <c r="C975" s="118" t="s">
        <v>176</v>
      </c>
      <c r="D975" s="125" t="s">
        <v>34</v>
      </c>
      <c r="E975" s="187">
        <v>20000</v>
      </c>
      <c r="F975" s="187">
        <f t="shared" si="31"/>
        <v>37.65131120691278</v>
      </c>
      <c r="G975" s="188">
        <v>531.19000000000005</v>
      </c>
      <c r="H975" s="119" t="s">
        <v>41</v>
      </c>
      <c r="I975" s="143" t="s">
        <v>90</v>
      </c>
      <c r="J975" s="614"/>
    </row>
    <row r="976" spans="1:10" ht="15.75" x14ac:dyDescent="0.25">
      <c r="A976" s="330">
        <v>43228</v>
      </c>
      <c r="B976" s="118" t="s">
        <v>1528</v>
      </c>
      <c r="C976" s="118" t="s">
        <v>176</v>
      </c>
      <c r="D976" s="125" t="s">
        <v>34</v>
      </c>
      <c r="E976" s="331">
        <v>12000</v>
      </c>
      <c r="F976" s="187">
        <f t="shared" si="31"/>
        <v>22.590786724147666</v>
      </c>
      <c r="G976" s="188">
        <v>531.19000000000005</v>
      </c>
      <c r="H976" s="119" t="s">
        <v>41</v>
      </c>
      <c r="I976" s="143" t="s">
        <v>90</v>
      </c>
      <c r="J976" s="614"/>
    </row>
    <row r="977" spans="1:10" ht="15.75" x14ac:dyDescent="0.25">
      <c r="A977" s="330">
        <v>43228</v>
      </c>
      <c r="B977" s="118" t="s">
        <v>1529</v>
      </c>
      <c r="C977" s="118" t="s">
        <v>176</v>
      </c>
      <c r="D977" s="125" t="s">
        <v>34</v>
      </c>
      <c r="E977" s="331">
        <v>6000</v>
      </c>
      <c r="F977" s="187">
        <f t="shared" si="31"/>
        <v>11.295393362073833</v>
      </c>
      <c r="G977" s="188">
        <v>531.19000000000005</v>
      </c>
      <c r="H977" s="119" t="s">
        <v>41</v>
      </c>
      <c r="I977" s="143" t="s">
        <v>90</v>
      </c>
      <c r="J977" s="614"/>
    </row>
    <row r="978" spans="1:10" ht="15.75" x14ac:dyDescent="0.25">
      <c r="A978" s="330">
        <v>43236</v>
      </c>
      <c r="B978" s="118" t="s">
        <v>1530</v>
      </c>
      <c r="C978" s="118" t="s">
        <v>176</v>
      </c>
      <c r="D978" s="125" t="s">
        <v>34</v>
      </c>
      <c r="E978" s="331">
        <v>15000</v>
      </c>
      <c r="F978" s="187">
        <f t="shared" si="31"/>
        <v>28.238483405184581</v>
      </c>
      <c r="G978" s="188">
        <v>531.19000000000005</v>
      </c>
      <c r="H978" s="119" t="s">
        <v>41</v>
      </c>
      <c r="I978" s="143" t="s">
        <v>90</v>
      </c>
      <c r="J978" s="614"/>
    </row>
    <row r="979" spans="1:10" ht="15.75" x14ac:dyDescent="0.25">
      <c r="A979" s="330">
        <v>43243</v>
      </c>
      <c r="B979" s="118" t="s">
        <v>1531</v>
      </c>
      <c r="C979" s="118" t="s">
        <v>176</v>
      </c>
      <c r="D979" s="125" t="s">
        <v>34</v>
      </c>
      <c r="E979" s="331">
        <v>12500</v>
      </c>
      <c r="F979" s="187">
        <f t="shared" si="31"/>
        <v>23.532069504320486</v>
      </c>
      <c r="G979" s="188">
        <v>531.19000000000005</v>
      </c>
      <c r="H979" s="119" t="s">
        <v>41</v>
      </c>
      <c r="I979" s="143" t="s">
        <v>90</v>
      </c>
      <c r="J979" s="614"/>
    </row>
    <row r="980" spans="1:10" ht="15.75" x14ac:dyDescent="0.25">
      <c r="A980" s="330">
        <v>43249</v>
      </c>
      <c r="B980" s="118" t="s">
        <v>1532</v>
      </c>
      <c r="C980" s="118" t="s">
        <v>176</v>
      </c>
      <c r="D980" s="125" t="s">
        <v>34</v>
      </c>
      <c r="E980" s="331">
        <v>11000</v>
      </c>
      <c r="F980" s="187">
        <f t="shared" si="31"/>
        <v>20.708221163802026</v>
      </c>
      <c r="G980" s="188">
        <v>531.19000000000005</v>
      </c>
      <c r="H980" s="119" t="s">
        <v>41</v>
      </c>
      <c r="I980" s="143" t="s">
        <v>90</v>
      </c>
      <c r="J980" s="614"/>
    </row>
    <row r="981" spans="1:10" ht="15.75" x14ac:dyDescent="0.25">
      <c r="A981" s="330">
        <v>43250</v>
      </c>
      <c r="B981" s="118" t="s">
        <v>1533</v>
      </c>
      <c r="C981" s="118" t="s">
        <v>176</v>
      </c>
      <c r="D981" s="125" t="s">
        <v>34</v>
      </c>
      <c r="E981" s="331">
        <v>7500</v>
      </c>
      <c r="F981" s="187">
        <f t="shared" si="31"/>
        <v>14.119241702592291</v>
      </c>
      <c r="G981" s="188">
        <v>531.19000000000005</v>
      </c>
      <c r="H981" s="119" t="s">
        <v>41</v>
      </c>
      <c r="I981" s="143" t="s">
        <v>90</v>
      </c>
      <c r="J981" s="614"/>
    </row>
    <row r="982" spans="1:10" ht="15.75" x14ac:dyDescent="0.25">
      <c r="A982" s="330">
        <v>43250</v>
      </c>
      <c r="B982" s="118" t="s">
        <v>1534</v>
      </c>
      <c r="C982" s="118" t="s">
        <v>176</v>
      </c>
      <c r="D982" s="125" t="s">
        <v>34</v>
      </c>
      <c r="E982" s="331">
        <v>7000</v>
      </c>
      <c r="F982" s="187">
        <f t="shared" si="31"/>
        <v>13.177958922419473</v>
      </c>
      <c r="G982" s="188">
        <v>531.19000000000005</v>
      </c>
      <c r="H982" s="119" t="s">
        <v>41</v>
      </c>
      <c r="I982" s="143" t="s">
        <v>90</v>
      </c>
      <c r="J982" s="615"/>
    </row>
    <row r="983" spans="1:10" ht="15.75" x14ac:dyDescent="0.25">
      <c r="A983" s="332">
        <v>43223</v>
      </c>
      <c r="B983" s="397" t="s">
        <v>1535</v>
      </c>
      <c r="C983" s="118" t="s">
        <v>176</v>
      </c>
      <c r="D983" s="125" t="s">
        <v>34</v>
      </c>
      <c r="E983" s="187">
        <v>10000</v>
      </c>
      <c r="F983" s="187">
        <f t="shared" si="31"/>
        <v>18.82565560345639</v>
      </c>
      <c r="G983" s="188">
        <v>531.19000000000005</v>
      </c>
      <c r="H983" s="283" t="s">
        <v>40</v>
      </c>
      <c r="I983" s="143" t="s">
        <v>90</v>
      </c>
      <c r="J983" s="613" t="s">
        <v>1536</v>
      </c>
    </row>
    <row r="984" spans="1:10" ht="15.75" x14ac:dyDescent="0.25">
      <c r="A984" s="332">
        <v>43224</v>
      </c>
      <c r="B984" s="397" t="s">
        <v>1537</v>
      </c>
      <c r="C984" s="118" t="s">
        <v>176</v>
      </c>
      <c r="D984" s="125" t="s">
        <v>34</v>
      </c>
      <c r="E984" s="187">
        <v>11500</v>
      </c>
      <c r="F984" s="187">
        <f t="shared" si="31"/>
        <v>21.649503943974846</v>
      </c>
      <c r="G984" s="188">
        <v>531.19000000000005</v>
      </c>
      <c r="H984" s="283" t="s">
        <v>40</v>
      </c>
      <c r="I984" s="143" t="s">
        <v>90</v>
      </c>
      <c r="J984" s="614"/>
    </row>
    <row r="985" spans="1:10" ht="15.75" x14ac:dyDescent="0.25">
      <c r="A985" s="332">
        <v>43228</v>
      </c>
      <c r="B985" s="397" t="s">
        <v>1481</v>
      </c>
      <c r="C985" s="118" t="s">
        <v>176</v>
      </c>
      <c r="D985" s="125" t="s">
        <v>34</v>
      </c>
      <c r="E985" s="187">
        <v>20000</v>
      </c>
      <c r="F985" s="187">
        <f t="shared" ref="F985:F1000" si="32">E985/G985</f>
        <v>37.65131120691278</v>
      </c>
      <c r="G985" s="188">
        <v>531.19000000000005</v>
      </c>
      <c r="H985" s="283" t="s">
        <v>40</v>
      </c>
      <c r="I985" s="143" t="s">
        <v>90</v>
      </c>
      <c r="J985" s="614"/>
    </row>
    <row r="986" spans="1:10" ht="15.75" x14ac:dyDescent="0.25">
      <c r="A986" s="330">
        <v>43228</v>
      </c>
      <c r="B986" s="118" t="s">
        <v>1538</v>
      </c>
      <c r="C986" s="118" t="s">
        <v>176</v>
      </c>
      <c r="D986" s="125" t="s">
        <v>34</v>
      </c>
      <c r="E986" s="331">
        <v>15000</v>
      </c>
      <c r="F986" s="187">
        <f t="shared" si="32"/>
        <v>28.238483405184581</v>
      </c>
      <c r="G986" s="188">
        <v>531.19000000000005</v>
      </c>
      <c r="H986" s="283" t="s">
        <v>40</v>
      </c>
      <c r="I986" s="143" t="s">
        <v>90</v>
      </c>
      <c r="J986" s="614"/>
    </row>
    <row r="987" spans="1:10" ht="15.75" x14ac:dyDescent="0.25">
      <c r="A987" s="330">
        <v>43236</v>
      </c>
      <c r="B987" s="118" t="s">
        <v>1539</v>
      </c>
      <c r="C987" s="118" t="s">
        <v>176</v>
      </c>
      <c r="D987" s="125" t="s">
        <v>34</v>
      </c>
      <c r="E987" s="331">
        <v>15500</v>
      </c>
      <c r="F987" s="187">
        <f t="shared" si="32"/>
        <v>29.179766185357401</v>
      </c>
      <c r="G987" s="188">
        <v>531.19000000000005</v>
      </c>
      <c r="H987" s="283" t="s">
        <v>40</v>
      </c>
      <c r="I987" s="143" t="s">
        <v>90</v>
      </c>
      <c r="J987" s="614"/>
    </row>
    <row r="988" spans="1:10" ht="15.75" x14ac:dyDescent="0.25">
      <c r="A988" s="330">
        <v>43250</v>
      </c>
      <c r="B988" s="118" t="s">
        <v>1540</v>
      </c>
      <c r="C988" s="118" t="s">
        <v>176</v>
      </c>
      <c r="D988" s="125" t="s">
        <v>34</v>
      </c>
      <c r="E988" s="331">
        <v>6000</v>
      </c>
      <c r="F988" s="187">
        <f t="shared" si="32"/>
        <v>11.295393362073833</v>
      </c>
      <c r="G988" s="188">
        <v>531.19000000000005</v>
      </c>
      <c r="H988" s="283" t="s">
        <v>40</v>
      </c>
      <c r="I988" s="143" t="s">
        <v>90</v>
      </c>
      <c r="J988" s="614"/>
    </row>
    <row r="989" spans="1:10" ht="15.75" x14ac:dyDescent="0.25">
      <c r="A989" s="330">
        <v>43250</v>
      </c>
      <c r="B989" s="118" t="s">
        <v>1541</v>
      </c>
      <c r="C989" s="118" t="s">
        <v>176</v>
      </c>
      <c r="D989" s="125" t="s">
        <v>34</v>
      </c>
      <c r="E989" s="331">
        <v>7000</v>
      </c>
      <c r="F989" s="187">
        <f t="shared" si="32"/>
        <v>13.177958922419473</v>
      </c>
      <c r="G989" s="188">
        <v>531.19000000000005</v>
      </c>
      <c r="H989" s="283" t="s">
        <v>40</v>
      </c>
      <c r="I989" s="143" t="s">
        <v>90</v>
      </c>
      <c r="J989" s="615"/>
    </row>
    <row r="990" spans="1:10" ht="15.75" x14ac:dyDescent="0.25">
      <c r="A990" s="332">
        <v>43222</v>
      </c>
      <c r="B990" s="397" t="s">
        <v>1542</v>
      </c>
      <c r="C990" s="118" t="s">
        <v>176</v>
      </c>
      <c r="D990" s="125" t="s">
        <v>3</v>
      </c>
      <c r="E990" s="187">
        <v>6000</v>
      </c>
      <c r="F990" s="187">
        <f t="shared" si="32"/>
        <v>11.295393362073833</v>
      </c>
      <c r="G990" s="188">
        <v>531.19000000000005</v>
      </c>
      <c r="H990" s="283" t="s">
        <v>503</v>
      </c>
      <c r="I990" s="143" t="s">
        <v>90</v>
      </c>
      <c r="J990" s="613" t="s">
        <v>1543</v>
      </c>
    </row>
    <row r="991" spans="1:10" ht="15.75" x14ac:dyDescent="0.25">
      <c r="A991" s="332">
        <v>43223</v>
      </c>
      <c r="B991" s="397" t="s">
        <v>1544</v>
      </c>
      <c r="C991" s="118" t="s">
        <v>176</v>
      </c>
      <c r="D991" s="125" t="s">
        <v>3</v>
      </c>
      <c r="E991" s="187">
        <v>9500</v>
      </c>
      <c r="F991" s="187">
        <f t="shared" si="32"/>
        <v>17.88437282328357</v>
      </c>
      <c r="G991" s="188">
        <v>531.19000000000005</v>
      </c>
      <c r="H991" s="283" t="s">
        <v>503</v>
      </c>
      <c r="I991" s="143" t="s">
        <v>90</v>
      </c>
      <c r="J991" s="614"/>
    </row>
    <row r="992" spans="1:10" ht="15.75" x14ac:dyDescent="0.25">
      <c r="A992" s="330">
        <v>43228</v>
      </c>
      <c r="B992" s="118" t="s">
        <v>1545</v>
      </c>
      <c r="C992" s="118" t="s">
        <v>176</v>
      </c>
      <c r="D992" s="125" t="s">
        <v>3</v>
      </c>
      <c r="E992" s="331">
        <v>4000</v>
      </c>
      <c r="F992" s="187">
        <f t="shared" si="32"/>
        <v>7.5302622413825553</v>
      </c>
      <c r="G992" s="188">
        <v>531.19000000000005</v>
      </c>
      <c r="H992" s="283" t="s">
        <v>503</v>
      </c>
      <c r="I992" s="143" t="s">
        <v>90</v>
      </c>
      <c r="J992" s="614"/>
    </row>
    <row r="993" spans="1:10" ht="15.75" x14ac:dyDescent="0.25">
      <c r="A993" s="330">
        <v>43229</v>
      </c>
      <c r="B993" s="118" t="s">
        <v>481</v>
      </c>
      <c r="C993" s="118" t="s">
        <v>176</v>
      </c>
      <c r="D993" s="125" t="s">
        <v>3</v>
      </c>
      <c r="E993" s="331">
        <v>4000</v>
      </c>
      <c r="F993" s="187">
        <f t="shared" si="32"/>
        <v>7.5302622413825553</v>
      </c>
      <c r="G993" s="188">
        <v>531.19000000000005</v>
      </c>
      <c r="H993" s="283" t="s">
        <v>503</v>
      </c>
      <c r="I993" s="143" t="s">
        <v>90</v>
      </c>
      <c r="J993" s="614"/>
    </row>
    <row r="994" spans="1:10" ht="15.75" x14ac:dyDescent="0.25">
      <c r="A994" s="330">
        <v>43231</v>
      </c>
      <c r="B994" s="118" t="s">
        <v>481</v>
      </c>
      <c r="C994" s="118" t="s">
        <v>176</v>
      </c>
      <c r="D994" s="125" t="s">
        <v>3</v>
      </c>
      <c r="E994" s="331">
        <v>4000</v>
      </c>
      <c r="F994" s="187">
        <f t="shared" si="32"/>
        <v>7.5302622413825553</v>
      </c>
      <c r="G994" s="188">
        <v>531.19000000000005</v>
      </c>
      <c r="H994" s="283" t="s">
        <v>503</v>
      </c>
      <c r="I994" s="143" t="s">
        <v>90</v>
      </c>
      <c r="J994" s="614"/>
    </row>
    <row r="995" spans="1:10" ht="15.75" x14ac:dyDescent="0.25">
      <c r="A995" s="330">
        <v>43235</v>
      </c>
      <c r="B995" s="118" t="s">
        <v>521</v>
      </c>
      <c r="C995" s="118" t="s">
        <v>176</v>
      </c>
      <c r="D995" s="125" t="s">
        <v>3</v>
      </c>
      <c r="E995" s="331">
        <v>2000</v>
      </c>
      <c r="F995" s="187">
        <f t="shared" si="32"/>
        <v>3.7651311206912776</v>
      </c>
      <c r="G995" s="188">
        <v>531.19000000000005</v>
      </c>
      <c r="H995" s="283" t="s">
        <v>503</v>
      </c>
      <c r="I995" s="143" t="s">
        <v>90</v>
      </c>
      <c r="J995" s="614"/>
    </row>
    <row r="996" spans="1:10" ht="15.75" x14ac:dyDescent="0.25">
      <c r="A996" s="330">
        <v>43236</v>
      </c>
      <c r="B996" s="118" t="s">
        <v>481</v>
      </c>
      <c r="C996" s="118" t="s">
        <v>176</v>
      </c>
      <c r="D996" s="125" t="s">
        <v>3</v>
      </c>
      <c r="E996" s="331">
        <v>4000</v>
      </c>
      <c r="F996" s="187">
        <f t="shared" si="32"/>
        <v>7.5302622413825553</v>
      </c>
      <c r="G996" s="188">
        <v>531.19000000000005</v>
      </c>
      <c r="H996" s="283" t="s">
        <v>503</v>
      </c>
      <c r="I996" s="143" t="s">
        <v>90</v>
      </c>
      <c r="J996" s="614"/>
    </row>
    <row r="997" spans="1:10" ht="15.75" x14ac:dyDescent="0.25">
      <c r="A997" s="330">
        <v>43237</v>
      </c>
      <c r="B997" s="287" t="s">
        <v>1546</v>
      </c>
      <c r="C997" s="118" t="s">
        <v>176</v>
      </c>
      <c r="D997" s="125" t="s">
        <v>3</v>
      </c>
      <c r="E997" s="416">
        <v>4000</v>
      </c>
      <c r="F997" s="187">
        <f t="shared" si="32"/>
        <v>7.5302622413825553</v>
      </c>
      <c r="G997" s="188">
        <v>531.19000000000005</v>
      </c>
      <c r="H997" s="283" t="s">
        <v>503</v>
      </c>
      <c r="I997" s="143" t="s">
        <v>90</v>
      </c>
      <c r="J997" s="614"/>
    </row>
    <row r="998" spans="1:10" ht="15.75" x14ac:dyDescent="0.25">
      <c r="A998" s="330">
        <v>43237</v>
      </c>
      <c r="B998" s="287" t="s">
        <v>1547</v>
      </c>
      <c r="C998" s="118" t="s">
        <v>176</v>
      </c>
      <c r="D998" s="125" t="s">
        <v>3</v>
      </c>
      <c r="E998" s="416">
        <v>6000</v>
      </c>
      <c r="F998" s="187">
        <f t="shared" si="32"/>
        <v>11.295393362073833</v>
      </c>
      <c r="G998" s="188">
        <v>531.19000000000005</v>
      </c>
      <c r="H998" s="283" t="s">
        <v>503</v>
      </c>
      <c r="I998" s="143" t="s">
        <v>90</v>
      </c>
      <c r="J998" s="614"/>
    </row>
    <row r="999" spans="1:10" ht="15.75" x14ac:dyDescent="0.25">
      <c r="A999" s="330">
        <v>43243</v>
      </c>
      <c r="B999" s="118" t="s">
        <v>1548</v>
      </c>
      <c r="C999" s="118" t="s">
        <v>176</v>
      </c>
      <c r="D999" s="125" t="s">
        <v>3</v>
      </c>
      <c r="E999" s="331">
        <v>4000</v>
      </c>
      <c r="F999" s="187">
        <f t="shared" si="32"/>
        <v>7.5302622413825553</v>
      </c>
      <c r="G999" s="188">
        <v>531.19000000000005</v>
      </c>
      <c r="H999" s="283" t="s">
        <v>503</v>
      </c>
      <c r="I999" s="143" t="s">
        <v>90</v>
      </c>
      <c r="J999" s="614"/>
    </row>
    <row r="1000" spans="1:10" ht="15.75" x14ac:dyDescent="0.25">
      <c r="A1000" s="330">
        <v>43245</v>
      </c>
      <c r="B1000" s="118" t="s">
        <v>521</v>
      </c>
      <c r="C1000" s="118" t="s">
        <v>176</v>
      </c>
      <c r="D1000" s="125" t="s">
        <v>3</v>
      </c>
      <c r="E1000" s="331">
        <v>2000</v>
      </c>
      <c r="F1000" s="187">
        <f t="shared" si="32"/>
        <v>3.7651311206912776</v>
      </c>
      <c r="G1000" s="188">
        <v>531.19000000000005</v>
      </c>
      <c r="H1000" s="283" t="s">
        <v>503</v>
      </c>
      <c r="I1000" s="143" t="s">
        <v>90</v>
      </c>
      <c r="J1000" s="615"/>
    </row>
    <row r="1001" spans="1:10" ht="15.75" x14ac:dyDescent="0.25">
      <c r="A1001" s="354">
        <v>43252</v>
      </c>
      <c r="B1001" s="417" t="s">
        <v>1549</v>
      </c>
      <c r="C1001" s="120" t="s">
        <v>401</v>
      </c>
      <c r="D1001" s="123" t="s">
        <v>3</v>
      </c>
      <c r="E1001" s="356">
        <v>64300</v>
      </c>
      <c r="F1001" s="187">
        <f>E1001/G1001</f>
        <v>121.04896553022458</v>
      </c>
      <c r="G1001" s="188">
        <v>531.19000000000005</v>
      </c>
      <c r="H1001" s="283" t="s">
        <v>503</v>
      </c>
      <c r="I1001" s="143" t="s">
        <v>1066</v>
      </c>
      <c r="J1001" s="137" t="s">
        <v>1550</v>
      </c>
    </row>
    <row r="1002" spans="1:10" ht="15.75" x14ac:dyDescent="0.25">
      <c r="A1002" s="354">
        <v>43252</v>
      </c>
      <c r="B1002" s="417" t="s">
        <v>1551</v>
      </c>
      <c r="C1002" s="120" t="s">
        <v>401</v>
      </c>
      <c r="D1002" s="123" t="s">
        <v>3</v>
      </c>
      <c r="E1002" s="356">
        <v>29000</v>
      </c>
      <c r="F1002" s="187">
        <f t="shared" ref="F1002:F1118" si="33">E1002/G1002</f>
        <v>54.594401250023523</v>
      </c>
      <c r="G1002" s="188">
        <f>G1001</f>
        <v>531.19000000000005</v>
      </c>
      <c r="H1002" s="283" t="s">
        <v>503</v>
      </c>
      <c r="I1002" s="143" t="s">
        <v>1066</v>
      </c>
      <c r="J1002" s="137" t="s">
        <v>1552</v>
      </c>
    </row>
    <row r="1003" spans="1:10" ht="15.75" x14ac:dyDescent="0.25">
      <c r="A1003" s="418">
        <v>43252</v>
      </c>
      <c r="B1003" s="352" t="s">
        <v>1553</v>
      </c>
      <c r="C1003" s="144" t="s">
        <v>524</v>
      </c>
      <c r="D1003" s="123" t="s">
        <v>3</v>
      </c>
      <c r="E1003" s="393">
        <v>350000</v>
      </c>
      <c r="F1003" s="187">
        <f t="shared" si="33"/>
        <v>658.89794612097364</v>
      </c>
      <c r="G1003" s="188">
        <f t="shared" ref="G1003:G1066" si="34">G1002</f>
        <v>531.19000000000005</v>
      </c>
      <c r="H1003" s="283" t="s">
        <v>522</v>
      </c>
      <c r="I1003" s="143" t="s">
        <v>1066</v>
      </c>
      <c r="J1003" s="419" t="s">
        <v>1554</v>
      </c>
    </row>
    <row r="1004" spans="1:10" ht="15.75" x14ac:dyDescent="0.25">
      <c r="A1004" s="418">
        <v>43252</v>
      </c>
      <c r="B1004" s="352" t="s">
        <v>1555</v>
      </c>
      <c r="C1004" s="120" t="s">
        <v>331</v>
      </c>
      <c r="D1004" s="123" t="s">
        <v>3</v>
      </c>
      <c r="E1004" s="393">
        <v>100000</v>
      </c>
      <c r="F1004" s="187">
        <f t="shared" si="33"/>
        <v>188.25655603456389</v>
      </c>
      <c r="G1004" s="188">
        <f t="shared" si="34"/>
        <v>531.19000000000005</v>
      </c>
      <c r="H1004" s="283" t="s">
        <v>522</v>
      </c>
      <c r="I1004" s="143" t="s">
        <v>1066</v>
      </c>
      <c r="J1004" s="419" t="s">
        <v>1554</v>
      </c>
    </row>
    <row r="1005" spans="1:10" ht="15.75" x14ac:dyDescent="0.25">
      <c r="A1005" s="357">
        <v>43252</v>
      </c>
      <c r="B1005" s="379" t="s">
        <v>1556</v>
      </c>
      <c r="C1005" s="118" t="s">
        <v>176</v>
      </c>
      <c r="D1005" s="123" t="s">
        <v>3</v>
      </c>
      <c r="E1005" s="187">
        <v>16000</v>
      </c>
      <c r="F1005" s="187">
        <f>E1005/G1005</f>
        <v>28.828828828828829</v>
      </c>
      <c r="G1005" s="188">
        <f>G1146</f>
        <v>555</v>
      </c>
      <c r="H1005" s="287" t="s">
        <v>503</v>
      </c>
      <c r="I1005" s="143" t="s">
        <v>1066</v>
      </c>
      <c r="J1005" s="420" t="s">
        <v>1557</v>
      </c>
    </row>
    <row r="1006" spans="1:10" ht="15.75" x14ac:dyDescent="0.25">
      <c r="A1006" s="357">
        <v>43255</v>
      </c>
      <c r="B1006" s="379" t="s">
        <v>1558</v>
      </c>
      <c r="C1006" s="118" t="s">
        <v>176</v>
      </c>
      <c r="D1006" s="125" t="s">
        <v>34</v>
      </c>
      <c r="E1006" s="187">
        <v>6000</v>
      </c>
      <c r="F1006" s="187">
        <f>E1006/G1006</f>
        <v>10.810810810810811</v>
      </c>
      <c r="G1006" s="188">
        <f>G1148</f>
        <v>555</v>
      </c>
      <c r="H1006" s="287" t="s">
        <v>40</v>
      </c>
      <c r="I1006" s="143" t="s">
        <v>1066</v>
      </c>
      <c r="J1006" s="420" t="s">
        <v>1559</v>
      </c>
    </row>
    <row r="1007" spans="1:10" ht="15.75" x14ac:dyDescent="0.25">
      <c r="A1007" s="357">
        <v>43255</v>
      </c>
      <c r="B1007" s="379" t="s">
        <v>1560</v>
      </c>
      <c r="C1007" s="118" t="s">
        <v>176</v>
      </c>
      <c r="D1007" s="125" t="s">
        <v>34</v>
      </c>
      <c r="E1007" s="187">
        <v>41000</v>
      </c>
      <c r="F1007" s="187">
        <f>E1007/G1007</f>
        <v>73.873873873873876</v>
      </c>
      <c r="G1007" s="188">
        <f>G1006</f>
        <v>555</v>
      </c>
      <c r="H1007" s="287" t="s">
        <v>40</v>
      </c>
      <c r="I1007" s="143" t="s">
        <v>1066</v>
      </c>
      <c r="J1007" s="420" t="s">
        <v>1559</v>
      </c>
    </row>
    <row r="1008" spans="1:10" ht="15.75" x14ac:dyDescent="0.25">
      <c r="A1008" s="357">
        <v>43255</v>
      </c>
      <c r="B1008" s="379" t="s">
        <v>1561</v>
      </c>
      <c r="C1008" s="118" t="s">
        <v>176</v>
      </c>
      <c r="D1008" s="125" t="s">
        <v>34</v>
      </c>
      <c r="E1008" s="187">
        <v>20000</v>
      </c>
      <c r="F1008" s="187">
        <f>E1008/G1008</f>
        <v>36.036036036036037</v>
      </c>
      <c r="G1008" s="188">
        <f>G1007</f>
        <v>555</v>
      </c>
      <c r="H1008" s="287" t="s">
        <v>40</v>
      </c>
      <c r="I1008" s="143" t="s">
        <v>1066</v>
      </c>
      <c r="J1008" s="420" t="s">
        <v>1559</v>
      </c>
    </row>
    <row r="1009" spans="1:10" ht="15.75" x14ac:dyDescent="0.25">
      <c r="A1009" s="354">
        <v>43255</v>
      </c>
      <c r="B1009" s="417" t="s">
        <v>1562</v>
      </c>
      <c r="C1009" s="144" t="s">
        <v>171</v>
      </c>
      <c r="D1009" s="124" t="s">
        <v>3</v>
      </c>
      <c r="E1009" s="356">
        <v>163000</v>
      </c>
      <c r="F1009" s="187">
        <f t="shared" si="33"/>
        <v>306.85818633633914</v>
      </c>
      <c r="G1009" s="188">
        <f>G1004</f>
        <v>531.19000000000005</v>
      </c>
      <c r="H1009" s="283" t="s">
        <v>503</v>
      </c>
      <c r="I1009" s="143" t="s">
        <v>1066</v>
      </c>
      <c r="J1009" s="137" t="s">
        <v>1563</v>
      </c>
    </row>
    <row r="1010" spans="1:10" ht="15.75" x14ac:dyDescent="0.25">
      <c r="A1010" s="354">
        <v>43255</v>
      </c>
      <c r="B1010" s="417" t="s">
        <v>1564</v>
      </c>
      <c r="C1010" s="118" t="s">
        <v>202</v>
      </c>
      <c r="D1010" s="123" t="s">
        <v>34</v>
      </c>
      <c r="E1010" s="356">
        <v>10000</v>
      </c>
      <c r="F1010" s="187">
        <f t="shared" si="33"/>
        <v>18.82565560345639</v>
      </c>
      <c r="G1010" s="188">
        <f t="shared" si="34"/>
        <v>531.19000000000005</v>
      </c>
      <c r="H1010" s="283" t="s">
        <v>33</v>
      </c>
      <c r="I1010" s="143" t="s">
        <v>1066</v>
      </c>
      <c r="J1010" s="421" t="s">
        <v>1565</v>
      </c>
    </row>
    <row r="1011" spans="1:10" ht="15.75" x14ac:dyDescent="0.25">
      <c r="A1011" s="354">
        <v>43255</v>
      </c>
      <c r="B1011" s="417" t="s">
        <v>1566</v>
      </c>
      <c r="C1011" s="112" t="s">
        <v>182</v>
      </c>
      <c r="D1011" s="123" t="s">
        <v>34</v>
      </c>
      <c r="E1011" s="356">
        <v>25000</v>
      </c>
      <c r="F1011" s="187">
        <f t="shared" si="33"/>
        <v>47.064139008640971</v>
      </c>
      <c r="G1011" s="188">
        <f t="shared" si="34"/>
        <v>531.19000000000005</v>
      </c>
      <c r="H1011" s="283" t="s">
        <v>33</v>
      </c>
      <c r="I1011" s="143" t="s">
        <v>1066</v>
      </c>
      <c r="J1011" s="421" t="s">
        <v>1565</v>
      </c>
    </row>
    <row r="1012" spans="1:10" ht="15.75" x14ac:dyDescent="0.25">
      <c r="A1012" s="354">
        <v>43255</v>
      </c>
      <c r="B1012" s="417" t="s">
        <v>1566</v>
      </c>
      <c r="C1012" s="112" t="s">
        <v>182</v>
      </c>
      <c r="D1012" s="123" t="s">
        <v>34</v>
      </c>
      <c r="E1012" s="356">
        <v>25000</v>
      </c>
      <c r="F1012" s="187">
        <f t="shared" si="33"/>
        <v>47.064139008640971</v>
      </c>
      <c r="G1012" s="188">
        <f t="shared" si="34"/>
        <v>531.19000000000005</v>
      </c>
      <c r="H1012" s="283" t="s">
        <v>41</v>
      </c>
      <c r="I1012" s="143" t="s">
        <v>1066</v>
      </c>
      <c r="J1012" s="421" t="s">
        <v>1567</v>
      </c>
    </row>
    <row r="1013" spans="1:10" ht="15.75" x14ac:dyDescent="0.25">
      <c r="A1013" s="354">
        <v>43255</v>
      </c>
      <c r="B1013" s="417" t="s">
        <v>1568</v>
      </c>
      <c r="C1013" s="118" t="s">
        <v>202</v>
      </c>
      <c r="D1013" s="123" t="s">
        <v>34</v>
      </c>
      <c r="E1013" s="356">
        <v>10000</v>
      </c>
      <c r="F1013" s="187">
        <f t="shared" si="33"/>
        <v>18.82565560345639</v>
      </c>
      <c r="G1013" s="188">
        <f t="shared" si="34"/>
        <v>531.19000000000005</v>
      </c>
      <c r="H1013" s="283" t="s">
        <v>41</v>
      </c>
      <c r="I1013" s="143" t="s">
        <v>1066</v>
      </c>
      <c r="J1013" s="421" t="s">
        <v>1567</v>
      </c>
    </row>
    <row r="1014" spans="1:10" ht="15.75" x14ac:dyDescent="0.25">
      <c r="A1014" s="354">
        <v>43255</v>
      </c>
      <c r="B1014" s="417" t="s">
        <v>1569</v>
      </c>
      <c r="C1014" s="112" t="s">
        <v>182</v>
      </c>
      <c r="D1014" s="123" t="s">
        <v>34</v>
      </c>
      <c r="E1014" s="356">
        <v>48000</v>
      </c>
      <c r="F1014" s="187">
        <f t="shared" si="33"/>
        <v>90.363146896590663</v>
      </c>
      <c r="G1014" s="188">
        <f t="shared" si="34"/>
        <v>531.19000000000005</v>
      </c>
      <c r="H1014" s="283" t="s">
        <v>41</v>
      </c>
      <c r="I1014" s="143" t="s">
        <v>1066</v>
      </c>
      <c r="J1014" s="137" t="s">
        <v>1570</v>
      </c>
    </row>
    <row r="1015" spans="1:10" ht="15.75" x14ac:dyDescent="0.25">
      <c r="A1015" s="354">
        <v>43255</v>
      </c>
      <c r="B1015" s="417" t="s">
        <v>1571</v>
      </c>
      <c r="C1015" s="112" t="s">
        <v>182</v>
      </c>
      <c r="D1015" s="123" t="s">
        <v>34</v>
      </c>
      <c r="E1015" s="356">
        <v>35400</v>
      </c>
      <c r="F1015" s="187">
        <f t="shared" si="33"/>
        <v>66.642820836235614</v>
      </c>
      <c r="G1015" s="188">
        <f t="shared" si="34"/>
        <v>531.19000000000005</v>
      </c>
      <c r="H1015" s="283" t="s">
        <v>39</v>
      </c>
      <c r="I1015" s="143" t="s">
        <v>1066</v>
      </c>
      <c r="J1015" s="137" t="s">
        <v>1572</v>
      </c>
    </row>
    <row r="1016" spans="1:10" ht="15.75" x14ac:dyDescent="0.25">
      <c r="A1016" s="354">
        <v>43255</v>
      </c>
      <c r="B1016" s="417" t="s">
        <v>1573</v>
      </c>
      <c r="C1016" s="112" t="s">
        <v>182</v>
      </c>
      <c r="D1016" s="123" t="s">
        <v>34</v>
      </c>
      <c r="E1016" s="356">
        <v>20000</v>
      </c>
      <c r="F1016" s="187">
        <f t="shared" si="33"/>
        <v>37.65131120691278</v>
      </c>
      <c r="G1016" s="188">
        <f t="shared" si="34"/>
        <v>531.19000000000005</v>
      </c>
      <c r="H1016" s="283" t="s">
        <v>39</v>
      </c>
      <c r="I1016" s="143" t="s">
        <v>1066</v>
      </c>
      <c r="J1016" s="421" t="s">
        <v>1574</v>
      </c>
    </row>
    <row r="1017" spans="1:10" ht="15.75" x14ac:dyDescent="0.25">
      <c r="A1017" s="354">
        <v>43255</v>
      </c>
      <c r="B1017" s="417" t="s">
        <v>1575</v>
      </c>
      <c r="C1017" s="118" t="s">
        <v>202</v>
      </c>
      <c r="D1017" s="123" t="s">
        <v>34</v>
      </c>
      <c r="E1017" s="356">
        <v>3000</v>
      </c>
      <c r="F1017" s="187">
        <f t="shared" si="33"/>
        <v>5.6476966810369165</v>
      </c>
      <c r="G1017" s="188">
        <f t="shared" si="34"/>
        <v>531.19000000000005</v>
      </c>
      <c r="H1017" s="283" t="s">
        <v>39</v>
      </c>
      <c r="I1017" s="143" t="s">
        <v>1066</v>
      </c>
      <c r="J1017" s="421" t="s">
        <v>1574</v>
      </c>
    </row>
    <row r="1018" spans="1:10" ht="15.75" x14ac:dyDescent="0.25">
      <c r="A1018" s="354">
        <v>43255</v>
      </c>
      <c r="B1018" s="417" t="s">
        <v>1571</v>
      </c>
      <c r="C1018" s="112" t="s">
        <v>182</v>
      </c>
      <c r="D1018" s="123" t="s">
        <v>34</v>
      </c>
      <c r="E1018" s="356">
        <v>35400</v>
      </c>
      <c r="F1018" s="187">
        <f t="shared" si="33"/>
        <v>66.642820836235614</v>
      </c>
      <c r="G1018" s="188">
        <f t="shared" si="34"/>
        <v>531.19000000000005</v>
      </c>
      <c r="H1018" s="283" t="s">
        <v>40</v>
      </c>
      <c r="I1018" s="143" t="s">
        <v>1066</v>
      </c>
      <c r="J1018" s="137" t="s">
        <v>1576</v>
      </c>
    </row>
    <row r="1019" spans="1:10" ht="15.75" x14ac:dyDescent="0.25">
      <c r="A1019" s="354">
        <v>43255</v>
      </c>
      <c r="B1019" s="417" t="s">
        <v>1573</v>
      </c>
      <c r="C1019" s="112" t="s">
        <v>182</v>
      </c>
      <c r="D1019" s="123" t="s">
        <v>34</v>
      </c>
      <c r="E1019" s="356">
        <v>20000</v>
      </c>
      <c r="F1019" s="187">
        <f t="shared" si="33"/>
        <v>37.65131120691278</v>
      </c>
      <c r="G1019" s="188">
        <f t="shared" si="34"/>
        <v>531.19000000000005</v>
      </c>
      <c r="H1019" s="283" t="s">
        <v>40</v>
      </c>
      <c r="I1019" s="143" t="s">
        <v>1066</v>
      </c>
      <c r="J1019" s="421" t="s">
        <v>1577</v>
      </c>
    </row>
    <row r="1020" spans="1:10" ht="15.75" x14ac:dyDescent="0.25">
      <c r="A1020" s="354">
        <v>43255</v>
      </c>
      <c r="B1020" s="417" t="s">
        <v>1578</v>
      </c>
      <c r="C1020" s="118" t="s">
        <v>202</v>
      </c>
      <c r="D1020" s="123" t="s">
        <v>34</v>
      </c>
      <c r="E1020" s="356">
        <v>1000</v>
      </c>
      <c r="F1020" s="187">
        <f t="shared" si="33"/>
        <v>1.8825655603456388</v>
      </c>
      <c r="G1020" s="188">
        <f t="shared" si="34"/>
        <v>531.19000000000005</v>
      </c>
      <c r="H1020" s="283" t="s">
        <v>40</v>
      </c>
      <c r="I1020" s="143" t="s">
        <v>1066</v>
      </c>
      <c r="J1020" s="421" t="s">
        <v>1577</v>
      </c>
    </row>
    <row r="1021" spans="1:10" ht="15.75" x14ac:dyDescent="0.25">
      <c r="A1021" s="354">
        <v>43255</v>
      </c>
      <c r="B1021" s="417" t="s">
        <v>1579</v>
      </c>
      <c r="C1021" s="112" t="s">
        <v>182</v>
      </c>
      <c r="D1021" s="123" t="s">
        <v>34</v>
      </c>
      <c r="E1021" s="356">
        <v>30000</v>
      </c>
      <c r="F1021" s="187">
        <f t="shared" si="33"/>
        <v>56.476966810369163</v>
      </c>
      <c r="G1021" s="188">
        <f t="shared" si="34"/>
        <v>531.19000000000005</v>
      </c>
      <c r="H1021" s="283" t="s">
        <v>152</v>
      </c>
      <c r="I1021" s="143" t="s">
        <v>1066</v>
      </c>
      <c r="J1021" s="137" t="s">
        <v>1580</v>
      </c>
    </row>
    <row r="1022" spans="1:10" ht="15.75" x14ac:dyDescent="0.25">
      <c r="A1022" s="354">
        <v>43255</v>
      </c>
      <c r="B1022" s="417" t="s">
        <v>1581</v>
      </c>
      <c r="C1022" s="112" t="s">
        <v>182</v>
      </c>
      <c r="D1022" s="123" t="s">
        <v>34</v>
      </c>
      <c r="E1022" s="356">
        <v>20000</v>
      </c>
      <c r="F1022" s="187">
        <f t="shared" si="33"/>
        <v>37.65131120691278</v>
      </c>
      <c r="G1022" s="188">
        <f t="shared" si="34"/>
        <v>531.19000000000005</v>
      </c>
      <c r="H1022" s="283" t="s">
        <v>152</v>
      </c>
      <c r="I1022" s="143" t="s">
        <v>1066</v>
      </c>
      <c r="J1022" s="137" t="s">
        <v>1582</v>
      </c>
    </row>
    <row r="1023" spans="1:10" ht="15.75" x14ac:dyDescent="0.25">
      <c r="A1023" s="357">
        <v>43255</v>
      </c>
      <c r="B1023" s="379" t="s">
        <v>1583</v>
      </c>
      <c r="C1023" s="118" t="s">
        <v>176</v>
      </c>
      <c r="D1023" s="123" t="s">
        <v>1584</v>
      </c>
      <c r="E1023" s="187">
        <v>5000</v>
      </c>
      <c r="F1023" s="187">
        <f>E1023/G1023</f>
        <v>9.0090090090090094</v>
      </c>
      <c r="G1023" s="188">
        <f>G1144</f>
        <v>555</v>
      </c>
      <c r="H1023" s="287" t="s">
        <v>24</v>
      </c>
      <c r="I1023" s="143" t="s">
        <v>1066</v>
      </c>
      <c r="J1023" s="420" t="s">
        <v>1585</v>
      </c>
    </row>
    <row r="1024" spans="1:10" ht="15.75" x14ac:dyDescent="0.25">
      <c r="A1024" s="291">
        <v>43255</v>
      </c>
      <c r="B1024" s="352" t="s">
        <v>1586</v>
      </c>
      <c r="C1024" s="120" t="s">
        <v>331</v>
      </c>
      <c r="D1024" s="123" t="s">
        <v>3</v>
      </c>
      <c r="E1024" s="409">
        <v>49400</v>
      </c>
      <c r="F1024" s="187">
        <f t="shared" si="33"/>
        <v>92.998738681074556</v>
      </c>
      <c r="G1024" s="188">
        <f>G1022</f>
        <v>531.19000000000005</v>
      </c>
      <c r="H1024" s="283" t="s">
        <v>522</v>
      </c>
      <c r="I1024" s="143" t="s">
        <v>1066</v>
      </c>
      <c r="J1024" s="57" t="s">
        <v>1587</v>
      </c>
    </row>
    <row r="1025" spans="1:10" ht="15.75" x14ac:dyDescent="0.25">
      <c r="A1025" s="357">
        <v>43255</v>
      </c>
      <c r="B1025" s="379" t="s">
        <v>1588</v>
      </c>
      <c r="C1025" s="118" t="s">
        <v>176</v>
      </c>
      <c r="D1025" s="123" t="s">
        <v>102</v>
      </c>
      <c r="E1025" s="187">
        <v>10000</v>
      </c>
      <c r="F1025" s="187">
        <f t="shared" si="33"/>
        <v>18.018018018018019</v>
      </c>
      <c r="G1025" s="188">
        <f>G1067</f>
        <v>555</v>
      </c>
      <c r="H1025" s="287" t="s">
        <v>1186</v>
      </c>
      <c r="I1025" s="143" t="s">
        <v>1066</v>
      </c>
      <c r="J1025" s="420" t="s">
        <v>1589</v>
      </c>
    </row>
    <row r="1026" spans="1:10" ht="15.75" x14ac:dyDescent="0.25">
      <c r="A1026" s="357">
        <v>43255</v>
      </c>
      <c r="B1026" s="379" t="s">
        <v>1588</v>
      </c>
      <c r="C1026" s="118" t="s">
        <v>176</v>
      </c>
      <c r="D1026" s="123" t="s">
        <v>102</v>
      </c>
      <c r="E1026" s="187">
        <v>10000</v>
      </c>
      <c r="F1026" s="187">
        <f t="shared" si="33"/>
        <v>18.018018018018019</v>
      </c>
      <c r="G1026" s="188">
        <f>G1143</f>
        <v>555</v>
      </c>
      <c r="H1026" s="287" t="s">
        <v>156</v>
      </c>
      <c r="I1026" s="143" t="s">
        <v>1066</v>
      </c>
      <c r="J1026" s="420" t="s">
        <v>1590</v>
      </c>
    </row>
    <row r="1027" spans="1:10" ht="15.75" x14ac:dyDescent="0.25">
      <c r="A1027" s="357">
        <v>43255</v>
      </c>
      <c r="B1027" s="379" t="s">
        <v>1588</v>
      </c>
      <c r="C1027" s="118" t="s">
        <v>176</v>
      </c>
      <c r="D1027" s="123" t="s">
        <v>102</v>
      </c>
      <c r="E1027" s="187">
        <v>10000</v>
      </c>
      <c r="F1027" s="187">
        <f t="shared" si="33"/>
        <v>18.018018018018019</v>
      </c>
      <c r="G1027" s="188">
        <f>G1140</f>
        <v>555</v>
      </c>
      <c r="H1027" s="287" t="s">
        <v>1591</v>
      </c>
      <c r="I1027" s="143" t="s">
        <v>1066</v>
      </c>
      <c r="J1027" s="420" t="s">
        <v>1592</v>
      </c>
    </row>
    <row r="1028" spans="1:10" ht="15.75" x14ac:dyDescent="0.25">
      <c r="A1028" s="357">
        <v>43255</v>
      </c>
      <c r="B1028" s="379" t="s">
        <v>1558</v>
      </c>
      <c r="C1028" s="118" t="s">
        <v>176</v>
      </c>
      <c r="D1028" s="125" t="s">
        <v>34</v>
      </c>
      <c r="E1028" s="187">
        <v>4000</v>
      </c>
      <c r="F1028" s="187">
        <f t="shared" si="33"/>
        <v>7.2072072072072073</v>
      </c>
      <c r="G1028" s="188">
        <f>G1142</f>
        <v>555</v>
      </c>
      <c r="H1028" s="287" t="s">
        <v>39</v>
      </c>
      <c r="I1028" s="143" t="s">
        <v>1066</v>
      </c>
      <c r="J1028" s="420" t="s">
        <v>1593</v>
      </c>
    </row>
    <row r="1029" spans="1:10" ht="15.75" x14ac:dyDescent="0.25">
      <c r="A1029" s="357">
        <v>43255</v>
      </c>
      <c r="B1029" s="379" t="s">
        <v>1560</v>
      </c>
      <c r="C1029" s="118" t="s">
        <v>176</v>
      </c>
      <c r="D1029" s="125" t="s">
        <v>34</v>
      </c>
      <c r="E1029" s="187">
        <v>39000</v>
      </c>
      <c r="F1029" s="187">
        <f t="shared" si="33"/>
        <v>70.270270270270274</v>
      </c>
      <c r="G1029" s="188">
        <f>G1028</f>
        <v>555</v>
      </c>
      <c r="H1029" s="287" t="s">
        <v>39</v>
      </c>
      <c r="I1029" s="143" t="s">
        <v>1066</v>
      </c>
      <c r="J1029" s="420" t="s">
        <v>1593</v>
      </c>
    </row>
    <row r="1030" spans="1:10" ht="15.75" x14ac:dyDescent="0.25">
      <c r="A1030" s="357">
        <v>43255</v>
      </c>
      <c r="B1030" s="379" t="s">
        <v>1561</v>
      </c>
      <c r="C1030" s="118" t="s">
        <v>176</v>
      </c>
      <c r="D1030" s="125" t="s">
        <v>34</v>
      </c>
      <c r="E1030" s="187">
        <v>20000</v>
      </c>
      <c r="F1030" s="187">
        <f t="shared" si="33"/>
        <v>36.036036036036037</v>
      </c>
      <c r="G1030" s="188">
        <f>G1029</f>
        <v>555</v>
      </c>
      <c r="H1030" s="287" t="s">
        <v>39</v>
      </c>
      <c r="I1030" s="143" t="s">
        <v>1066</v>
      </c>
      <c r="J1030" s="420" t="s">
        <v>1593</v>
      </c>
    </row>
    <row r="1031" spans="1:10" ht="15.75" x14ac:dyDescent="0.25">
      <c r="A1031" s="357">
        <v>43255</v>
      </c>
      <c r="B1031" s="379" t="s">
        <v>1558</v>
      </c>
      <c r="C1031" s="118" t="s">
        <v>176</v>
      </c>
      <c r="D1031" s="125" t="s">
        <v>34</v>
      </c>
      <c r="E1031" s="187">
        <v>4000</v>
      </c>
      <c r="F1031" s="187">
        <f t="shared" si="33"/>
        <v>7.2072072072072073</v>
      </c>
      <c r="G1031" s="188">
        <f>G1114</f>
        <v>555</v>
      </c>
      <c r="H1031" s="287" t="s">
        <v>152</v>
      </c>
      <c r="I1031" s="143" t="s">
        <v>1066</v>
      </c>
      <c r="J1031" s="420" t="s">
        <v>1594</v>
      </c>
    </row>
    <row r="1032" spans="1:10" ht="15.75" x14ac:dyDescent="0.25">
      <c r="A1032" s="357">
        <v>43255</v>
      </c>
      <c r="B1032" s="379" t="s">
        <v>1595</v>
      </c>
      <c r="C1032" s="118" t="s">
        <v>176</v>
      </c>
      <c r="D1032" s="125" t="s">
        <v>34</v>
      </c>
      <c r="E1032" s="187">
        <v>32000</v>
      </c>
      <c r="F1032" s="187">
        <f t="shared" si="33"/>
        <v>57.657657657657658</v>
      </c>
      <c r="G1032" s="188">
        <f>G1031</f>
        <v>555</v>
      </c>
      <c r="H1032" s="287" t="s">
        <v>152</v>
      </c>
      <c r="I1032" s="143" t="s">
        <v>1066</v>
      </c>
      <c r="J1032" s="420" t="s">
        <v>1594</v>
      </c>
    </row>
    <row r="1033" spans="1:10" ht="15.75" x14ac:dyDescent="0.25">
      <c r="A1033" s="357">
        <v>43255</v>
      </c>
      <c r="B1033" s="379" t="s">
        <v>1561</v>
      </c>
      <c r="C1033" s="118" t="s">
        <v>176</v>
      </c>
      <c r="D1033" s="125" t="s">
        <v>34</v>
      </c>
      <c r="E1033" s="187">
        <v>20000</v>
      </c>
      <c r="F1033" s="187">
        <f t="shared" si="33"/>
        <v>36.036036036036037</v>
      </c>
      <c r="G1033" s="188">
        <f>G1032</f>
        <v>555</v>
      </c>
      <c r="H1033" s="287" t="s">
        <v>152</v>
      </c>
      <c r="I1033" s="143" t="s">
        <v>1066</v>
      </c>
      <c r="J1033" s="420" t="s">
        <v>1594</v>
      </c>
    </row>
    <row r="1034" spans="1:10" ht="15.75" x14ac:dyDescent="0.25">
      <c r="A1034" s="357">
        <v>43255</v>
      </c>
      <c r="B1034" s="379" t="s">
        <v>1596</v>
      </c>
      <c r="C1034" s="118" t="s">
        <v>176</v>
      </c>
      <c r="D1034" s="125" t="s">
        <v>34</v>
      </c>
      <c r="E1034" s="187">
        <v>56500</v>
      </c>
      <c r="F1034" s="187">
        <f t="shared" si="33"/>
        <v>101.8018018018018</v>
      </c>
      <c r="G1034" s="188">
        <f>G1033</f>
        <v>555</v>
      </c>
      <c r="H1034" s="287" t="s">
        <v>33</v>
      </c>
      <c r="I1034" s="143" t="s">
        <v>1066</v>
      </c>
      <c r="J1034" s="420" t="s">
        <v>1597</v>
      </c>
    </row>
    <row r="1035" spans="1:10" ht="15.75" x14ac:dyDescent="0.25">
      <c r="A1035" s="357">
        <v>43255</v>
      </c>
      <c r="B1035" s="379" t="s">
        <v>1561</v>
      </c>
      <c r="C1035" s="118" t="s">
        <v>176</v>
      </c>
      <c r="D1035" s="125" t="s">
        <v>34</v>
      </c>
      <c r="E1035" s="187">
        <v>20000</v>
      </c>
      <c r="F1035" s="187">
        <f t="shared" si="33"/>
        <v>36.036036036036037</v>
      </c>
      <c r="G1035" s="188">
        <f>G1034</f>
        <v>555</v>
      </c>
      <c r="H1035" s="287" t="s">
        <v>33</v>
      </c>
      <c r="I1035" s="143" t="s">
        <v>1066</v>
      </c>
      <c r="J1035" s="420" t="s">
        <v>1597</v>
      </c>
    </row>
    <row r="1036" spans="1:10" ht="15.75" x14ac:dyDescent="0.25">
      <c r="A1036" s="357">
        <v>43255</v>
      </c>
      <c r="B1036" s="379" t="s">
        <v>1558</v>
      </c>
      <c r="C1036" s="118" t="s">
        <v>176</v>
      </c>
      <c r="D1036" s="125" t="s">
        <v>34</v>
      </c>
      <c r="E1036" s="187">
        <v>4000</v>
      </c>
      <c r="F1036" s="187">
        <f t="shared" si="33"/>
        <v>7.2072072072072073</v>
      </c>
      <c r="G1036" s="188">
        <f>G1116</f>
        <v>555</v>
      </c>
      <c r="H1036" s="287" t="s">
        <v>41</v>
      </c>
      <c r="I1036" s="143" t="s">
        <v>1066</v>
      </c>
      <c r="J1036" s="422" t="s">
        <v>1598</v>
      </c>
    </row>
    <row r="1037" spans="1:10" ht="15.75" x14ac:dyDescent="0.25">
      <c r="A1037" s="357">
        <v>43255</v>
      </c>
      <c r="B1037" s="379" t="s">
        <v>1596</v>
      </c>
      <c r="C1037" s="118" t="s">
        <v>176</v>
      </c>
      <c r="D1037" s="125" t="s">
        <v>34</v>
      </c>
      <c r="E1037" s="187">
        <v>64500</v>
      </c>
      <c r="F1037" s="187">
        <f t="shared" si="33"/>
        <v>116.21621621621621</v>
      </c>
      <c r="G1037" s="188">
        <f>G1036</f>
        <v>555</v>
      </c>
      <c r="H1037" s="287" t="s">
        <v>41</v>
      </c>
      <c r="I1037" s="143" t="s">
        <v>1066</v>
      </c>
      <c r="J1037" s="422" t="s">
        <v>1598</v>
      </c>
    </row>
    <row r="1038" spans="1:10" ht="15.75" x14ac:dyDescent="0.25">
      <c r="A1038" s="357">
        <v>43255</v>
      </c>
      <c r="B1038" s="379" t="s">
        <v>1561</v>
      </c>
      <c r="C1038" s="118" t="s">
        <v>176</v>
      </c>
      <c r="D1038" s="125" t="s">
        <v>34</v>
      </c>
      <c r="E1038" s="187">
        <v>20000</v>
      </c>
      <c r="F1038" s="187">
        <f t="shared" si="33"/>
        <v>36.036036036036037</v>
      </c>
      <c r="G1038" s="188">
        <f>G1037</f>
        <v>555</v>
      </c>
      <c r="H1038" s="287" t="s">
        <v>41</v>
      </c>
      <c r="I1038" s="143" t="s">
        <v>1066</v>
      </c>
      <c r="J1038" s="422" t="s">
        <v>1598</v>
      </c>
    </row>
    <row r="1039" spans="1:10" ht="15.75" x14ac:dyDescent="0.25">
      <c r="A1039" s="423">
        <v>43256</v>
      </c>
      <c r="B1039" s="379" t="s">
        <v>1599</v>
      </c>
      <c r="C1039" s="118" t="s">
        <v>176</v>
      </c>
      <c r="D1039" s="123" t="s">
        <v>102</v>
      </c>
      <c r="E1039" s="187">
        <v>3500</v>
      </c>
      <c r="F1039" s="187">
        <f t="shared" si="33"/>
        <v>6.3063063063063067</v>
      </c>
      <c r="G1039" s="188">
        <f>G1027</f>
        <v>555</v>
      </c>
      <c r="H1039" s="287" t="s">
        <v>1591</v>
      </c>
      <c r="I1039" s="143" t="s">
        <v>1066</v>
      </c>
      <c r="J1039" s="420" t="s">
        <v>1592</v>
      </c>
    </row>
    <row r="1040" spans="1:10" ht="15.75" x14ac:dyDescent="0.25">
      <c r="A1040" s="423">
        <v>43257</v>
      </c>
      <c r="B1040" s="379" t="s">
        <v>1600</v>
      </c>
      <c r="C1040" s="118" t="s">
        <v>176</v>
      </c>
      <c r="D1040" s="123" t="s">
        <v>102</v>
      </c>
      <c r="E1040" s="187">
        <v>5000</v>
      </c>
      <c r="F1040" s="187">
        <f t="shared" si="33"/>
        <v>9.0090090090090094</v>
      </c>
      <c r="G1040" s="188">
        <f>G1025</f>
        <v>555</v>
      </c>
      <c r="H1040" s="287" t="s">
        <v>1186</v>
      </c>
      <c r="I1040" s="143" t="s">
        <v>1066</v>
      </c>
      <c r="J1040" s="420" t="s">
        <v>1589</v>
      </c>
    </row>
    <row r="1041" spans="1:10" ht="15.75" x14ac:dyDescent="0.25">
      <c r="A1041" s="292">
        <v>43257</v>
      </c>
      <c r="B1041" s="140" t="s">
        <v>521</v>
      </c>
      <c r="C1041" s="118" t="s">
        <v>176</v>
      </c>
      <c r="D1041" s="123" t="s">
        <v>3</v>
      </c>
      <c r="E1041" s="187">
        <v>3000</v>
      </c>
      <c r="F1041" s="187">
        <f t="shared" si="33"/>
        <v>5.4054054054054053</v>
      </c>
      <c r="G1041" s="188">
        <f>G1005</f>
        <v>555</v>
      </c>
      <c r="H1041" s="287" t="s">
        <v>503</v>
      </c>
      <c r="I1041" s="143" t="s">
        <v>1066</v>
      </c>
      <c r="J1041" s="420" t="s">
        <v>1557</v>
      </c>
    </row>
    <row r="1042" spans="1:10" ht="15.75" x14ac:dyDescent="0.25">
      <c r="A1042" s="292">
        <v>43258</v>
      </c>
      <c r="B1042" s="140" t="s">
        <v>1601</v>
      </c>
      <c r="C1042" s="118" t="s">
        <v>176</v>
      </c>
      <c r="D1042" s="123" t="s">
        <v>3</v>
      </c>
      <c r="E1042" s="187">
        <v>5000</v>
      </c>
      <c r="F1042" s="187">
        <f t="shared" si="33"/>
        <v>9.0090090090090094</v>
      </c>
      <c r="G1042" s="188">
        <f>G1041</f>
        <v>555</v>
      </c>
      <c r="H1042" s="287" t="s">
        <v>503</v>
      </c>
      <c r="I1042" s="143" t="s">
        <v>1066</v>
      </c>
      <c r="J1042" s="420" t="s">
        <v>1557</v>
      </c>
    </row>
    <row r="1043" spans="1:10" ht="15.75" x14ac:dyDescent="0.25">
      <c r="A1043" s="292">
        <v>43258</v>
      </c>
      <c r="B1043" s="140" t="s">
        <v>1602</v>
      </c>
      <c r="C1043" s="112" t="s">
        <v>1381</v>
      </c>
      <c r="D1043" s="124" t="s">
        <v>3</v>
      </c>
      <c r="E1043" s="187">
        <v>91000</v>
      </c>
      <c r="F1043" s="187">
        <f t="shared" si="33"/>
        <v>171.31346599145314</v>
      </c>
      <c r="G1043" s="188">
        <f>G1024</f>
        <v>531.19000000000005</v>
      </c>
      <c r="H1043" s="287" t="s">
        <v>503</v>
      </c>
      <c r="I1043" s="143" t="s">
        <v>1066</v>
      </c>
      <c r="J1043" s="137" t="s">
        <v>1603</v>
      </c>
    </row>
    <row r="1044" spans="1:10" ht="15.75" x14ac:dyDescent="0.25">
      <c r="A1044" s="292">
        <v>43258</v>
      </c>
      <c r="B1044" s="140" t="s">
        <v>1604</v>
      </c>
      <c r="C1044" s="112" t="s">
        <v>1381</v>
      </c>
      <c r="D1044" s="124" t="s">
        <v>3</v>
      </c>
      <c r="E1044" s="415">
        <v>20000</v>
      </c>
      <c r="F1044" s="187">
        <f t="shared" si="33"/>
        <v>37.65131120691278</v>
      </c>
      <c r="G1044" s="188">
        <f t="shared" si="34"/>
        <v>531.19000000000005</v>
      </c>
      <c r="H1044" s="287" t="s">
        <v>503</v>
      </c>
      <c r="I1044" s="143" t="s">
        <v>1066</v>
      </c>
      <c r="J1044" s="137" t="s">
        <v>1605</v>
      </c>
    </row>
    <row r="1045" spans="1:10" ht="15.75" x14ac:dyDescent="0.25">
      <c r="A1045" s="292">
        <v>43258</v>
      </c>
      <c r="B1045" s="140" t="s">
        <v>1606</v>
      </c>
      <c r="C1045" s="112" t="s">
        <v>1381</v>
      </c>
      <c r="D1045" s="124" t="s">
        <v>3</v>
      </c>
      <c r="E1045" s="187">
        <v>3200</v>
      </c>
      <c r="F1045" s="187">
        <f t="shared" si="33"/>
        <v>6.0242097931060439</v>
      </c>
      <c r="G1045" s="188">
        <f t="shared" si="34"/>
        <v>531.19000000000005</v>
      </c>
      <c r="H1045" s="287" t="s">
        <v>1186</v>
      </c>
      <c r="I1045" s="143" t="s">
        <v>1066</v>
      </c>
      <c r="J1045" s="137" t="s">
        <v>1607</v>
      </c>
    </row>
    <row r="1046" spans="1:10" ht="15.75" x14ac:dyDescent="0.25">
      <c r="A1046" s="291">
        <v>43258</v>
      </c>
      <c r="B1046" s="352" t="s">
        <v>204</v>
      </c>
      <c r="C1046" s="120" t="s">
        <v>109</v>
      </c>
      <c r="D1046" s="125" t="s">
        <v>3</v>
      </c>
      <c r="E1046" s="393">
        <v>5850</v>
      </c>
      <c r="F1046" s="187">
        <f t="shared" si="33"/>
        <v>11.013008528021988</v>
      </c>
      <c r="G1046" s="188">
        <f t="shared" si="34"/>
        <v>531.19000000000005</v>
      </c>
      <c r="H1046" s="287" t="s">
        <v>522</v>
      </c>
      <c r="I1046" s="143" t="s">
        <v>1066</v>
      </c>
      <c r="J1046" s="57" t="s">
        <v>1608</v>
      </c>
    </row>
    <row r="1047" spans="1:10" ht="15.75" x14ac:dyDescent="0.25">
      <c r="A1047" s="424">
        <v>43258</v>
      </c>
      <c r="B1047" s="61" t="s">
        <v>508</v>
      </c>
      <c r="C1047" s="120" t="s">
        <v>109</v>
      </c>
      <c r="D1047" s="125" t="s">
        <v>3</v>
      </c>
      <c r="E1047" s="410">
        <v>2925</v>
      </c>
      <c r="F1047" s="187">
        <f t="shared" si="33"/>
        <v>5.506504264010994</v>
      </c>
      <c r="G1047" s="188">
        <f t="shared" si="34"/>
        <v>531.19000000000005</v>
      </c>
      <c r="H1047" s="287" t="s">
        <v>479</v>
      </c>
      <c r="I1047" s="143" t="s">
        <v>1066</v>
      </c>
      <c r="J1047" s="424" t="s">
        <v>1609</v>
      </c>
    </row>
    <row r="1048" spans="1:10" ht="15.75" x14ac:dyDescent="0.25">
      <c r="A1048" s="292">
        <v>43258</v>
      </c>
      <c r="B1048" s="140" t="s">
        <v>1583</v>
      </c>
      <c r="C1048" s="118" t="s">
        <v>176</v>
      </c>
      <c r="D1048" s="123" t="s">
        <v>1584</v>
      </c>
      <c r="E1048" s="187">
        <v>5000</v>
      </c>
      <c r="F1048" s="187">
        <f>E1048/G1048</f>
        <v>9.0090090090090094</v>
      </c>
      <c r="G1048" s="188">
        <f>G1023</f>
        <v>555</v>
      </c>
      <c r="H1048" s="287" t="s">
        <v>24</v>
      </c>
      <c r="I1048" s="143" t="s">
        <v>1066</v>
      </c>
      <c r="J1048" s="420" t="s">
        <v>1585</v>
      </c>
    </row>
    <row r="1049" spans="1:10" ht="15.75" x14ac:dyDescent="0.25">
      <c r="A1049" s="292">
        <v>43259</v>
      </c>
      <c r="B1049" s="140" t="s">
        <v>1610</v>
      </c>
      <c r="C1049" s="118" t="s">
        <v>176</v>
      </c>
      <c r="D1049" s="123" t="s">
        <v>102</v>
      </c>
      <c r="E1049" s="187">
        <v>6000</v>
      </c>
      <c r="F1049" s="187">
        <f>E1049/G1049</f>
        <v>10.810810810810811</v>
      </c>
      <c r="G1049" s="188">
        <f>G1039</f>
        <v>555</v>
      </c>
      <c r="H1049" s="287" t="s">
        <v>1591</v>
      </c>
      <c r="I1049" s="143" t="s">
        <v>1066</v>
      </c>
      <c r="J1049" s="420" t="s">
        <v>1592</v>
      </c>
    </row>
    <row r="1050" spans="1:10" ht="15.75" x14ac:dyDescent="0.25">
      <c r="A1050" s="292">
        <v>43259</v>
      </c>
      <c r="B1050" s="140" t="s">
        <v>1583</v>
      </c>
      <c r="C1050" s="118" t="s">
        <v>176</v>
      </c>
      <c r="D1050" s="123" t="s">
        <v>1584</v>
      </c>
      <c r="E1050" s="187">
        <v>5000</v>
      </c>
      <c r="F1050" s="187">
        <f>E1050/G1050</f>
        <v>9.0090090090090094</v>
      </c>
      <c r="G1050" s="188">
        <f>G1048</f>
        <v>555</v>
      </c>
      <c r="H1050" s="287" t="s">
        <v>24</v>
      </c>
      <c r="I1050" s="143" t="s">
        <v>1066</v>
      </c>
      <c r="J1050" s="420" t="s">
        <v>1585</v>
      </c>
    </row>
    <row r="1051" spans="1:10" ht="15.75" x14ac:dyDescent="0.25">
      <c r="A1051" s="292">
        <v>43259</v>
      </c>
      <c r="B1051" s="140" t="s">
        <v>1611</v>
      </c>
      <c r="C1051" s="112" t="s">
        <v>801</v>
      </c>
      <c r="D1051" s="123" t="s">
        <v>25</v>
      </c>
      <c r="E1051" s="187">
        <v>125000</v>
      </c>
      <c r="F1051" s="187">
        <f t="shared" si="33"/>
        <v>235.32069504320486</v>
      </c>
      <c r="G1051" s="188">
        <f>G1047</f>
        <v>531.19000000000005</v>
      </c>
      <c r="H1051" s="287" t="s">
        <v>1591</v>
      </c>
      <c r="I1051" s="143" t="s">
        <v>1066</v>
      </c>
      <c r="J1051" s="137" t="s">
        <v>1612</v>
      </c>
    </row>
    <row r="1052" spans="1:10" ht="15.75" x14ac:dyDescent="0.25">
      <c r="A1052" s="292">
        <v>43259</v>
      </c>
      <c r="B1052" s="140" t="s">
        <v>1613</v>
      </c>
      <c r="C1052" s="120" t="s">
        <v>176</v>
      </c>
      <c r="D1052" s="123" t="s">
        <v>102</v>
      </c>
      <c r="E1052" s="187">
        <v>66500</v>
      </c>
      <c r="F1052" s="187">
        <f t="shared" si="33"/>
        <v>125.19060976298498</v>
      </c>
      <c r="G1052" s="188">
        <f t="shared" si="34"/>
        <v>531.19000000000005</v>
      </c>
      <c r="H1052" s="287" t="s">
        <v>1186</v>
      </c>
      <c r="I1052" s="143" t="s">
        <v>1066</v>
      </c>
      <c r="J1052" s="137" t="s">
        <v>1614</v>
      </c>
    </row>
    <row r="1053" spans="1:10" ht="15.75" x14ac:dyDescent="0.25">
      <c r="A1053" s="292">
        <v>43259</v>
      </c>
      <c r="B1053" s="140" t="s">
        <v>1615</v>
      </c>
      <c r="C1053" s="120" t="s">
        <v>1381</v>
      </c>
      <c r="D1053" s="123" t="s">
        <v>3</v>
      </c>
      <c r="E1053" s="187">
        <v>5233</v>
      </c>
      <c r="F1053" s="187">
        <f t="shared" si="33"/>
        <v>9.8514655772887281</v>
      </c>
      <c r="G1053" s="188">
        <f t="shared" si="34"/>
        <v>531.19000000000005</v>
      </c>
      <c r="H1053" s="287" t="s">
        <v>1186</v>
      </c>
      <c r="I1053" s="143" t="s">
        <v>1066</v>
      </c>
      <c r="J1053" s="137" t="s">
        <v>1616</v>
      </c>
    </row>
    <row r="1054" spans="1:10" ht="15.75" x14ac:dyDescent="0.25">
      <c r="A1054" s="292">
        <v>43259</v>
      </c>
      <c r="B1054" s="140" t="s">
        <v>1617</v>
      </c>
      <c r="C1054" s="120" t="s">
        <v>1381</v>
      </c>
      <c r="D1054" s="123" t="s">
        <v>3</v>
      </c>
      <c r="E1054" s="187">
        <v>2250</v>
      </c>
      <c r="F1054" s="187">
        <f t="shared" si="33"/>
        <v>4.2357725107776876</v>
      </c>
      <c r="G1054" s="188">
        <f t="shared" si="34"/>
        <v>531.19000000000005</v>
      </c>
      <c r="H1054" s="287" t="s">
        <v>1186</v>
      </c>
      <c r="I1054" s="143" t="s">
        <v>1066</v>
      </c>
      <c r="J1054" s="137" t="s">
        <v>1618</v>
      </c>
    </row>
    <row r="1055" spans="1:10" ht="15.75" x14ac:dyDescent="0.25">
      <c r="A1055" s="425">
        <v>43259</v>
      </c>
      <c r="B1055" s="369" t="s">
        <v>1619</v>
      </c>
      <c r="C1055" s="120" t="s">
        <v>110</v>
      </c>
      <c r="D1055" s="123" t="s">
        <v>3</v>
      </c>
      <c r="E1055" s="302">
        <v>31579</v>
      </c>
      <c r="F1055" s="187">
        <f t="shared" si="33"/>
        <v>59.449537830154931</v>
      </c>
      <c r="G1055" s="188">
        <f t="shared" si="34"/>
        <v>531.19000000000005</v>
      </c>
      <c r="H1055" s="287" t="s">
        <v>522</v>
      </c>
      <c r="I1055" s="143" t="s">
        <v>1066</v>
      </c>
      <c r="J1055" s="57" t="s">
        <v>1620</v>
      </c>
    </row>
    <row r="1056" spans="1:10" ht="15.75" x14ac:dyDescent="0.25">
      <c r="A1056" s="425">
        <v>43259</v>
      </c>
      <c r="B1056" s="369" t="s">
        <v>1621</v>
      </c>
      <c r="C1056" s="120" t="s">
        <v>110</v>
      </c>
      <c r="D1056" s="123" t="s">
        <v>3</v>
      </c>
      <c r="E1056" s="302">
        <v>657456</v>
      </c>
      <c r="F1056" s="187">
        <f t="shared" si="33"/>
        <v>1237.7040230426023</v>
      </c>
      <c r="G1056" s="188">
        <f t="shared" si="34"/>
        <v>531.19000000000005</v>
      </c>
      <c r="H1056" s="287" t="s">
        <v>522</v>
      </c>
      <c r="I1056" s="143" t="s">
        <v>1066</v>
      </c>
      <c r="J1056" s="57" t="s">
        <v>1622</v>
      </c>
    </row>
    <row r="1057" spans="1:10" ht="15.75" x14ac:dyDescent="0.25">
      <c r="A1057" s="425">
        <v>43259</v>
      </c>
      <c r="B1057" s="369" t="s">
        <v>1623</v>
      </c>
      <c r="C1057" s="120" t="s">
        <v>110</v>
      </c>
      <c r="D1057" s="123" t="s">
        <v>3</v>
      </c>
      <c r="E1057" s="302">
        <v>2369264</v>
      </c>
      <c r="F1057" s="187">
        <f t="shared" si="33"/>
        <v>4460.2948097667495</v>
      </c>
      <c r="G1057" s="188">
        <f t="shared" si="34"/>
        <v>531.19000000000005</v>
      </c>
      <c r="H1057" s="287" t="s">
        <v>522</v>
      </c>
      <c r="I1057" s="143" t="s">
        <v>1066</v>
      </c>
      <c r="J1057" s="57" t="s">
        <v>1624</v>
      </c>
    </row>
    <row r="1058" spans="1:10" ht="15.75" x14ac:dyDescent="0.25">
      <c r="A1058" s="292">
        <v>43259</v>
      </c>
      <c r="B1058" s="140" t="s">
        <v>1625</v>
      </c>
      <c r="C1058" s="118" t="s">
        <v>176</v>
      </c>
      <c r="D1058" s="125" t="s">
        <v>1584</v>
      </c>
      <c r="E1058" s="187">
        <v>18000</v>
      </c>
      <c r="F1058" s="187">
        <f>E1058/G1058</f>
        <v>32.432432432432435</v>
      </c>
      <c r="G1058" s="188">
        <f>G1152</f>
        <v>555</v>
      </c>
      <c r="H1058" s="364" t="s">
        <v>1626</v>
      </c>
      <c r="I1058" s="143" t="s">
        <v>1066</v>
      </c>
      <c r="J1058" s="420" t="s">
        <v>1627</v>
      </c>
    </row>
    <row r="1059" spans="1:10" ht="15.75" x14ac:dyDescent="0.25">
      <c r="A1059" s="292">
        <v>43259</v>
      </c>
      <c r="B1059" s="140" t="s">
        <v>521</v>
      </c>
      <c r="C1059" s="118" t="s">
        <v>176</v>
      </c>
      <c r="D1059" s="123" t="s">
        <v>3</v>
      </c>
      <c r="E1059" s="187">
        <v>3000</v>
      </c>
      <c r="F1059" s="187">
        <f>E1059/G1059</f>
        <v>5.4054054054054053</v>
      </c>
      <c r="G1059" s="188">
        <f>G1042</f>
        <v>555</v>
      </c>
      <c r="H1059" s="287" t="s">
        <v>503</v>
      </c>
      <c r="I1059" s="143" t="s">
        <v>1066</v>
      </c>
      <c r="J1059" s="420" t="s">
        <v>1557</v>
      </c>
    </row>
    <row r="1060" spans="1:10" ht="15.75" x14ac:dyDescent="0.25">
      <c r="A1060" s="292">
        <v>43260</v>
      </c>
      <c r="B1060" s="140" t="s">
        <v>1628</v>
      </c>
      <c r="C1060" s="118" t="s">
        <v>764</v>
      </c>
      <c r="D1060" s="125" t="s">
        <v>102</v>
      </c>
      <c r="E1060" s="187">
        <v>25000</v>
      </c>
      <c r="F1060" s="187">
        <f t="shared" si="33"/>
        <v>47.064139008640971</v>
      </c>
      <c r="G1060" s="188">
        <f>G1057</f>
        <v>531.19000000000005</v>
      </c>
      <c r="H1060" s="287" t="s">
        <v>1186</v>
      </c>
      <c r="I1060" s="143" t="s">
        <v>1066</v>
      </c>
      <c r="J1060" s="137" t="s">
        <v>1629</v>
      </c>
    </row>
    <row r="1061" spans="1:10" ht="15.75" x14ac:dyDescent="0.25">
      <c r="A1061" s="292">
        <v>43260</v>
      </c>
      <c r="B1061" s="140" t="s">
        <v>1628</v>
      </c>
      <c r="C1061" s="118" t="s">
        <v>764</v>
      </c>
      <c r="D1061" s="125" t="s">
        <v>102</v>
      </c>
      <c r="E1061" s="187">
        <v>25000</v>
      </c>
      <c r="F1061" s="187">
        <f t="shared" si="33"/>
        <v>47.064139008640971</v>
      </c>
      <c r="G1061" s="188">
        <f t="shared" si="34"/>
        <v>531.19000000000005</v>
      </c>
      <c r="H1061" s="287" t="s">
        <v>156</v>
      </c>
      <c r="I1061" s="143" t="s">
        <v>1066</v>
      </c>
      <c r="J1061" s="137" t="s">
        <v>1630</v>
      </c>
    </row>
    <row r="1062" spans="1:10" ht="15.75" x14ac:dyDescent="0.25">
      <c r="A1062" s="292">
        <v>43260</v>
      </c>
      <c r="B1062" s="140" t="s">
        <v>1631</v>
      </c>
      <c r="C1062" s="144" t="s">
        <v>176</v>
      </c>
      <c r="D1062" s="123" t="s">
        <v>102</v>
      </c>
      <c r="E1062" s="187">
        <v>800</v>
      </c>
      <c r="F1062" s="187">
        <f t="shared" si="33"/>
        <v>1.506052448276511</v>
      </c>
      <c r="G1062" s="188">
        <f t="shared" si="34"/>
        <v>531.19000000000005</v>
      </c>
      <c r="H1062" s="287" t="s">
        <v>1186</v>
      </c>
      <c r="I1062" s="143" t="s">
        <v>1066</v>
      </c>
      <c r="J1062" s="137" t="s">
        <v>1632</v>
      </c>
    </row>
    <row r="1063" spans="1:10" ht="15.75" x14ac:dyDescent="0.25">
      <c r="A1063" s="292">
        <v>43260</v>
      </c>
      <c r="B1063" s="140" t="s">
        <v>1633</v>
      </c>
      <c r="C1063" s="118" t="s">
        <v>764</v>
      </c>
      <c r="D1063" s="125" t="s">
        <v>34</v>
      </c>
      <c r="E1063" s="187">
        <v>25000</v>
      </c>
      <c r="F1063" s="187">
        <f t="shared" si="33"/>
        <v>47.064139008640971</v>
      </c>
      <c r="G1063" s="188">
        <f t="shared" si="34"/>
        <v>531.19000000000005</v>
      </c>
      <c r="H1063" s="287" t="s">
        <v>39</v>
      </c>
      <c r="I1063" s="143" t="s">
        <v>1066</v>
      </c>
      <c r="J1063" s="137" t="s">
        <v>1634</v>
      </c>
    </row>
    <row r="1064" spans="1:10" ht="15.75" x14ac:dyDescent="0.25">
      <c r="A1064" s="292">
        <v>43260</v>
      </c>
      <c r="B1064" s="140" t="s">
        <v>1633</v>
      </c>
      <c r="C1064" s="118" t="s">
        <v>764</v>
      </c>
      <c r="D1064" s="125" t="s">
        <v>34</v>
      </c>
      <c r="E1064" s="187">
        <v>20000</v>
      </c>
      <c r="F1064" s="187">
        <f t="shared" si="33"/>
        <v>37.65131120691278</v>
      </c>
      <c r="G1064" s="188">
        <f t="shared" si="34"/>
        <v>531.19000000000005</v>
      </c>
      <c r="H1064" s="287" t="s">
        <v>33</v>
      </c>
      <c r="I1064" s="143" t="s">
        <v>1066</v>
      </c>
      <c r="J1064" s="137" t="s">
        <v>1635</v>
      </c>
    </row>
    <row r="1065" spans="1:10" ht="15.75" x14ac:dyDescent="0.25">
      <c r="A1065" s="292">
        <v>43260</v>
      </c>
      <c r="B1065" s="140" t="s">
        <v>1636</v>
      </c>
      <c r="C1065" s="118" t="s">
        <v>764</v>
      </c>
      <c r="D1065" s="125" t="s">
        <v>34</v>
      </c>
      <c r="E1065" s="187">
        <v>20000</v>
      </c>
      <c r="F1065" s="187">
        <f t="shared" si="33"/>
        <v>37.65131120691278</v>
      </c>
      <c r="G1065" s="188">
        <f t="shared" si="34"/>
        <v>531.19000000000005</v>
      </c>
      <c r="H1065" s="287" t="s">
        <v>41</v>
      </c>
      <c r="I1065" s="143" t="s">
        <v>1066</v>
      </c>
      <c r="J1065" s="137" t="s">
        <v>1637</v>
      </c>
    </row>
    <row r="1066" spans="1:10" ht="15.75" x14ac:dyDescent="0.25">
      <c r="A1066" s="292">
        <v>43260</v>
      </c>
      <c r="B1066" s="140" t="s">
        <v>1633</v>
      </c>
      <c r="C1066" s="118" t="s">
        <v>764</v>
      </c>
      <c r="D1066" s="125" t="s">
        <v>102</v>
      </c>
      <c r="E1066" s="187">
        <v>25000</v>
      </c>
      <c r="F1066" s="187">
        <f t="shared" si="33"/>
        <v>47.064139008640971</v>
      </c>
      <c r="G1066" s="188">
        <f t="shared" si="34"/>
        <v>531.19000000000005</v>
      </c>
      <c r="H1066" s="287" t="s">
        <v>1591</v>
      </c>
      <c r="I1066" s="143" t="s">
        <v>1066</v>
      </c>
      <c r="J1066" s="137" t="s">
        <v>1638</v>
      </c>
    </row>
    <row r="1067" spans="1:10" ht="15.75" x14ac:dyDescent="0.25">
      <c r="A1067" s="292">
        <v>43260</v>
      </c>
      <c r="B1067" s="140" t="s">
        <v>1639</v>
      </c>
      <c r="C1067" s="118" t="s">
        <v>176</v>
      </c>
      <c r="D1067" s="123" t="s">
        <v>1584</v>
      </c>
      <c r="E1067" s="187">
        <v>40000</v>
      </c>
      <c r="F1067" s="187">
        <f>E1067/G1067</f>
        <v>72.072072072072075</v>
      </c>
      <c r="G1067" s="188">
        <f>G1050</f>
        <v>555</v>
      </c>
      <c r="H1067" s="287" t="s">
        <v>24</v>
      </c>
      <c r="I1067" s="143" t="s">
        <v>1066</v>
      </c>
      <c r="J1067" s="420" t="s">
        <v>1585</v>
      </c>
    </row>
    <row r="1068" spans="1:10" ht="15.75" x14ac:dyDescent="0.25">
      <c r="A1068" s="292">
        <v>43261</v>
      </c>
      <c r="B1068" s="140" t="s">
        <v>1640</v>
      </c>
      <c r="C1068" s="144" t="s">
        <v>1381</v>
      </c>
      <c r="D1068" s="123" t="s">
        <v>3</v>
      </c>
      <c r="E1068" s="187">
        <v>3920</v>
      </c>
      <c r="F1068" s="187">
        <f t="shared" si="33"/>
        <v>7.3796569965549041</v>
      </c>
      <c r="G1068" s="188">
        <f>G1066</f>
        <v>531.19000000000005</v>
      </c>
      <c r="H1068" s="287" t="s">
        <v>1186</v>
      </c>
      <c r="I1068" s="143" t="s">
        <v>1066</v>
      </c>
      <c r="J1068" s="137" t="s">
        <v>1641</v>
      </c>
    </row>
    <row r="1069" spans="1:10" ht="15.75" x14ac:dyDescent="0.25">
      <c r="A1069" s="292">
        <v>43261</v>
      </c>
      <c r="B1069" s="140" t="s">
        <v>1642</v>
      </c>
      <c r="C1069" s="144" t="s">
        <v>171</v>
      </c>
      <c r="D1069" s="123" t="s">
        <v>3</v>
      </c>
      <c r="E1069" s="187">
        <v>12000</v>
      </c>
      <c r="F1069" s="187">
        <f t="shared" si="33"/>
        <v>22.590786724147666</v>
      </c>
      <c r="G1069" s="188">
        <f t="shared" ref="G1069:G1132" si="35">G1068</f>
        <v>531.19000000000005</v>
      </c>
      <c r="H1069" s="287" t="s">
        <v>1186</v>
      </c>
      <c r="I1069" s="143" t="s">
        <v>1066</v>
      </c>
      <c r="J1069" s="137" t="s">
        <v>1643</v>
      </c>
    </row>
    <row r="1070" spans="1:10" ht="15.75" x14ac:dyDescent="0.25">
      <c r="A1070" s="292">
        <v>43262</v>
      </c>
      <c r="B1070" s="140" t="s">
        <v>1640</v>
      </c>
      <c r="C1070" s="144" t="s">
        <v>1381</v>
      </c>
      <c r="D1070" s="123" t="s">
        <v>3</v>
      </c>
      <c r="E1070" s="187">
        <v>9900</v>
      </c>
      <c r="F1070" s="187">
        <f t="shared" si="33"/>
        <v>18.637399047421823</v>
      </c>
      <c r="G1070" s="188">
        <f t="shared" si="35"/>
        <v>531.19000000000005</v>
      </c>
      <c r="H1070" s="287" t="s">
        <v>1186</v>
      </c>
      <c r="I1070" s="143" t="s">
        <v>1066</v>
      </c>
      <c r="J1070" s="137" t="s">
        <v>1644</v>
      </c>
    </row>
    <row r="1071" spans="1:10" ht="15.75" x14ac:dyDescent="0.25">
      <c r="A1071" s="292">
        <v>43262</v>
      </c>
      <c r="B1071" s="140" t="s">
        <v>1645</v>
      </c>
      <c r="C1071" s="118" t="s">
        <v>176</v>
      </c>
      <c r="D1071" s="123" t="s">
        <v>3</v>
      </c>
      <c r="E1071" s="187">
        <v>8000</v>
      </c>
      <c r="F1071" s="187">
        <f>E1071/G1071</f>
        <v>14.414414414414415</v>
      </c>
      <c r="G1071" s="188">
        <f>G1059</f>
        <v>555</v>
      </c>
      <c r="H1071" s="287" t="s">
        <v>503</v>
      </c>
      <c r="I1071" s="143" t="s">
        <v>1066</v>
      </c>
      <c r="J1071" s="420" t="s">
        <v>1557</v>
      </c>
    </row>
    <row r="1072" spans="1:10" ht="15.75" x14ac:dyDescent="0.25">
      <c r="A1072" s="292">
        <v>43263</v>
      </c>
      <c r="B1072" s="140" t="s">
        <v>1646</v>
      </c>
      <c r="C1072" s="118" t="s">
        <v>764</v>
      </c>
      <c r="D1072" s="125" t="s">
        <v>102</v>
      </c>
      <c r="E1072" s="187">
        <v>46000</v>
      </c>
      <c r="F1072" s="187">
        <f t="shared" si="33"/>
        <v>86.598015775899384</v>
      </c>
      <c r="G1072" s="188">
        <f>G1070</f>
        <v>531.19000000000005</v>
      </c>
      <c r="H1072" s="287" t="s">
        <v>1186</v>
      </c>
      <c r="I1072" s="143" t="s">
        <v>1066</v>
      </c>
      <c r="J1072" s="137" t="s">
        <v>1647</v>
      </c>
    </row>
    <row r="1073" spans="1:10" ht="15.75" x14ac:dyDescent="0.25">
      <c r="A1073" s="292">
        <v>43264</v>
      </c>
      <c r="B1073" s="140" t="s">
        <v>1648</v>
      </c>
      <c r="C1073" s="120" t="s">
        <v>176</v>
      </c>
      <c r="D1073" s="123" t="s">
        <v>102</v>
      </c>
      <c r="E1073" s="187">
        <v>70000</v>
      </c>
      <c r="F1073" s="187">
        <f t="shared" si="33"/>
        <v>131.77958922419472</v>
      </c>
      <c r="G1073" s="188">
        <f t="shared" si="35"/>
        <v>531.19000000000005</v>
      </c>
      <c r="H1073" s="287" t="s">
        <v>1186</v>
      </c>
      <c r="I1073" s="143" t="s">
        <v>1066</v>
      </c>
      <c r="J1073" s="137" t="s">
        <v>1649</v>
      </c>
    </row>
    <row r="1074" spans="1:10" ht="15.75" x14ac:dyDescent="0.25">
      <c r="A1074" s="292">
        <v>43264</v>
      </c>
      <c r="B1074" s="140" t="s">
        <v>1650</v>
      </c>
      <c r="C1074" s="118" t="s">
        <v>764</v>
      </c>
      <c r="D1074" s="125" t="s">
        <v>102</v>
      </c>
      <c r="E1074" s="187">
        <v>46000</v>
      </c>
      <c r="F1074" s="187">
        <f t="shared" si="33"/>
        <v>86.598015775899384</v>
      </c>
      <c r="G1074" s="188">
        <f t="shared" si="35"/>
        <v>531.19000000000005</v>
      </c>
      <c r="H1074" s="287" t="s">
        <v>1186</v>
      </c>
      <c r="I1074" s="143" t="s">
        <v>1066</v>
      </c>
      <c r="J1074" s="137" t="s">
        <v>1651</v>
      </c>
    </row>
    <row r="1075" spans="1:10" ht="15.75" x14ac:dyDescent="0.25">
      <c r="A1075" s="292">
        <v>43264</v>
      </c>
      <c r="B1075" s="140" t="s">
        <v>1652</v>
      </c>
      <c r="C1075" s="120" t="s">
        <v>176</v>
      </c>
      <c r="D1075" s="123" t="s">
        <v>102</v>
      </c>
      <c r="E1075" s="187">
        <v>1200</v>
      </c>
      <c r="F1075" s="187">
        <f t="shared" si="33"/>
        <v>2.2590786724147667</v>
      </c>
      <c r="G1075" s="188">
        <f t="shared" si="35"/>
        <v>531.19000000000005</v>
      </c>
      <c r="H1075" s="287" t="s">
        <v>1186</v>
      </c>
      <c r="I1075" s="143" t="s">
        <v>1066</v>
      </c>
      <c r="J1075" s="137" t="s">
        <v>1653</v>
      </c>
    </row>
    <row r="1076" spans="1:10" ht="15.75" x14ac:dyDescent="0.25">
      <c r="A1076" s="292">
        <v>43265</v>
      </c>
      <c r="B1076" s="140" t="s">
        <v>1654</v>
      </c>
      <c r="C1076" s="118" t="s">
        <v>176</v>
      </c>
      <c r="D1076" s="123" t="s">
        <v>102</v>
      </c>
      <c r="E1076" s="187">
        <v>18000</v>
      </c>
      <c r="F1076" s="187">
        <f>E1076/G1076</f>
        <v>32.432432432432435</v>
      </c>
      <c r="G1076" s="188">
        <f>G1040</f>
        <v>555</v>
      </c>
      <c r="H1076" s="287" t="s">
        <v>1186</v>
      </c>
      <c r="I1076" s="143" t="s">
        <v>1066</v>
      </c>
      <c r="J1076" s="420" t="s">
        <v>1589</v>
      </c>
    </row>
    <row r="1077" spans="1:10" ht="15.75" x14ac:dyDescent="0.25">
      <c r="A1077" s="292">
        <v>43265</v>
      </c>
      <c r="B1077" s="140" t="s">
        <v>1655</v>
      </c>
      <c r="C1077" s="118" t="s">
        <v>764</v>
      </c>
      <c r="D1077" s="123" t="s">
        <v>25</v>
      </c>
      <c r="E1077" s="187">
        <v>35000</v>
      </c>
      <c r="F1077" s="187">
        <f t="shared" si="33"/>
        <v>65.889794612097361</v>
      </c>
      <c r="G1077" s="188">
        <f>G1075</f>
        <v>531.19000000000005</v>
      </c>
      <c r="H1077" s="287" t="s">
        <v>1626</v>
      </c>
      <c r="I1077" s="143" t="s">
        <v>1066</v>
      </c>
      <c r="J1077" s="421" t="s">
        <v>1656</v>
      </c>
    </row>
    <row r="1078" spans="1:10" ht="15.75" x14ac:dyDescent="0.25">
      <c r="A1078" s="292">
        <v>43265</v>
      </c>
      <c r="B1078" s="140" t="s">
        <v>1657</v>
      </c>
      <c r="C1078" s="118" t="s">
        <v>202</v>
      </c>
      <c r="D1078" s="123" t="s">
        <v>25</v>
      </c>
      <c r="E1078" s="187">
        <v>9000</v>
      </c>
      <c r="F1078" s="187">
        <f t="shared" si="33"/>
        <v>16.94309004311075</v>
      </c>
      <c r="G1078" s="188">
        <f t="shared" si="35"/>
        <v>531.19000000000005</v>
      </c>
      <c r="H1078" s="287" t="s">
        <v>1626</v>
      </c>
      <c r="I1078" s="143" t="s">
        <v>1066</v>
      </c>
      <c r="J1078" s="353" t="s">
        <v>1656</v>
      </c>
    </row>
    <row r="1079" spans="1:10" ht="15.75" x14ac:dyDescent="0.25">
      <c r="A1079" s="292">
        <v>43265</v>
      </c>
      <c r="B1079" s="140" t="s">
        <v>1658</v>
      </c>
      <c r="C1079" s="118" t="s">
        <v>764</v>
      </c>
      <c r="D1079" s="123" t="s">
        <v>25</v>
      </c>
      <c r="E1079" s="187">
        <v>92000</v>
      </c>
      <c r="F1079" s="187">
        <f t="shared" si="33"/>
        <v>173.19603155179877</v>
      </c>
      <c r="G1079" s="188">
        <f t="shared" si="35"/>
        <v>531.19000000000005</v>
      </c>
      <c r="H1079" s="287" t="s">
        <v>1626</v>
      </c>
      <c r="I1079" s="143" t="s">
        <v>1066</v>
      </c>
      <c r="J1079" s="389" t="s">
        <v>1659</v>
      </c>
    </row>
    <row r="1080" spans="1:10" ht="15.75" x14ac:dyDescent="0.25">
      <c r="A1080" s="292">
        <v>43265</v>
      </c>
      <c r="B1080" s="140" t="s">
        <v>1660</v>
      </c>
      <c r="C1080" s="118" t="s">
        <v>176</v>
      </c>
      <c r="D1080" s="125" t="s">
        <v>1584</v>
      </c>
      <c r="E1080" s="187">
        <v>20000</v>
      </c>
      <c r="F1080" s="187">
        <f t="shared" si="33"/>
        <v>36.036036036036037</v>
      </c>
      <c r="G1080" s="188">
        <f>G1058</f>
        <v>555</v>
      </c>
      <c r="H1080" s="364" t="s">
        <v>1626</v>
      </c>
      <c r="I1080" s="143" t="s">
        <v>1066</v>
      </c>
      <c r="J1080" s="420" t="s">
        <v>1627</v>
      </c>
    </row>
    <row r="1081" spans="1:10" ht="15.75" x14ac:dyDescent="0.25">
      <c r="A1081" s="292">
        <v>43265</v>
      </c>
      <c r="B1081" s="140" t="s">
        <v>1661</v>
      </c>
      <c r="C1081" s="118" t="s">
        <v>176</v>
      </c>
      <c r="D1081" s="125" t="s">
        <v>1584</v>
      </c>
      <c r="E1081" s="187">
        <v>2500</v>
      </c>
      <c r="F1081" s="187">
        <f t="shared" si="33"/>
        <v>4.5045045045045047</v>
      </c>
      <c r="G1081" s="188">
        <f>G1080</f>
        <v>555</v>
      </c>
      <c r="H1081" s="364" t="s">
        <v>1626</v>
      </c>
      <c r="I1081" s="143" t="s">
        <v>1066</v>
      </c>
      <c r="J1081" s="420" t="s">
        <v>1627</v>
      </c>
    </row>
    <row r="1082" spans="1:10" ht="15.75" x14ac:dyDescent="0.25">
      <c r="A1082" s="292">
        <v>43265</v>
      </c>
      <c r="B1082" s="140" t="s">
        <v>1654</v>
      </c>
      <c r="C1082" s="118" t="s">
        <v>176</v>
      </c>
      <c r="D1082" s="123" t="s">
        <v>102</v>
      </c>
      <c r="E1082" s="187">
        <v>4000</v>
      </c>
      <c r="F1082" s="187">
        <f t="shared" si="33"/>
        <v>7.2072072072072073</v>
      </c>
      <c r="G1082" s="188">
        <f>G1026</f>
        <v>555</v>
      </c>
      <c r="H1082" s="287" t="s">
        <v>156</v>
      </c>
      <c r="I1082" s="143" t="s">
        <v>1066</v>
      </c>
      <c r="J1082" s="420" t="s">
        <v>1590</v>
      </c>
    </row>
    <row r="1083" spans="1:10" ht="15.75" x14ac:dyDescent="0.25">
      <c r="A1083" s="292">
        <v>43265</v>
      </c>
      <c r="B1083" s="140" t="s">
        <v>1654</v>
      </c>
      <c r="C1083" s="118" t="s">
        <v>176</v>
      </c>
      <c r="D1083" s="123" t="s">
        <v>102</v>
      </c>
      <c r="E1083" s="187">
        <v>7000</v>
      </c>
      <c r="F1083" s="187">
        <f t="shared" si="33"/>
        <v>12.612612612612613</v>
      </c>
      <c r="G1083" s="188">
        <f>G1049</f>
        <v>555</v>
      </c>
      <c r="H1083" s="287" t="s">
        <v>1591</v>
      </c>
      <c r="I1083" s="143" t="s">
        <v>1066</v>
      </c>
      <c r="J1083" s="420" t="s">
        <v>1592</v>
      </c>
    </row>
    <row r="1084" spans="1:10" ht="15.75" x14ac:dyDescent="0.25">
      <c r="A1084" s="292">
        <v>43265</v>
      </c>
      <c r="B1084" s="140" t="s">
        <v>1654</v>
      </c>
      <c r="C1084" s="118" t="s">
        <v>176</v>
      </c>
      <c r="D1084" s="125" t="s">
        <v>34</v>
      </c>
      <c r="E1084" s="187">
        <v>8000</v>
      </c>
      <c r="F1084" s="187">
        <f t="shared" si="33"/>
        <v>14.414414414414415</v>
      </c>
      <c r="G1084" s="188">
        <f>G1030</f>
        <v>555</v>
      </c>
      <c r="H1084" s="287" t="s">
        <v>39</v>
      </c>
      <c r="I1084" s="143" t="s">
        <v>1066</v>
      </c>
      <c r="J1084" s="420" t="s">
        <v>1593</v>
      </c>
    </row>
    <row r="1085" spans="1:10" ht="15.75" x14ac:dyDescent="0.25">
      <c r="A1085" s="292">
        <v>43265</v>
      </c>
      <c r="B1085" s="140" t="s">
        <v>1654</v>
      </c>
      <c r="C1085" s="118" t="s">
        <v>176</v>
      </c>
      <c r="D1085" s="125" t="s">
        <v>34</v>
      </c>
      <c r="E1085" s="187">
        <v>7000</v>
      </c>
      <c r="F1085" s="187">
        <f t="shared" si="33"/>
        <v>12.612612612612613</v>
      </c>
      <c r="G1085" s="188">
        <f>G1035</f>
        <v>555</v>
      </c>
      <c r="H1085" s="287" t="s">
        <v>33</v>
      </c>
      <c r="I1085" s="143" t="s">
        <v>1066</v>
      </c>
      <c r="J1085" s="420" t="s">
        <v>1597</v>
      </c>
    </row>
    <row r="1086" spans="1:10" ht="15.75" x14ac:dyDescent="0.25">
      <c r="A1086" s="292">
        <v>43265</v>
      </c>
      <c r="B1086" s="140" t="s">
        <v>1654</v>
      </c>
      <c r="C1086" s="118" t="s">
        <v>176</v>
      </c>
      <c r="D1086" s="125" t="s">
        <v>34</v>
      </c>
      <c r="E1086" s="187">
        <v>7000</v>
      </c>
      <c r="F1086" s="187">
        <f t="shared" si="33"/>
        <v>12.612612612612613</v>
      </c>
      <c r="G1086" s="188">
        <f>G1038</f>
        <v>555</v>
      </c>
      <c r="H1086" s="287" t="s">
        <v>41</v>
      </c>
      <c r="I1086" s="143" t="s">
        <v>1066</v>
      </c>
      <c r="J1086" s="422" t="s">
        <v>1598</v>
      </c>
    </row>
    <row r="1087" spans="1:10" ht="15.75" x14ac:dyDescent="0.25">
      <c r="A1087" s="292">
        <v>43269</v>
      </c>
      <c r="B1087" s="140" t="s">
        <v>1662</v>
      </c>
      <c r="C1087" s="118" t="s">
        <v>176</v>
      </c>
      <c r="D1087" s="123" t="s">
        <v>102</v>
      </c>
      <c r="E1087" s="187">
        <v>10000</v>
      </c>
      <c r="F1087" s="187">
        <f>E1087/G1087</f>
        <v>18.018018018018019</v>
      </c>
      <c r="G1087" s="188">
        <f>G1082</f>
        <v>555</v>
      </c>
      <c r="H1087" s="287" t="s">
        <v>156</v>
      </c>
      <c r="I1087" s="143" t="s">
        <v>1066</v>
      </c>
      <c r="J1087" s="420" t="s">
        <v>1590</v>
      </c>
    </row>
    <row r="1088" spans="1:10" ht="15.75" x14ac:dyDescent="0.25">
      <c r="A1088" s="292">
        <v>43269</v>
      </c>
      <c r="B1088" s="140" t="s">
        <v>1663</v>
      </c>
      <c r="C1088" s="118" t="s">
        <v>171</v>
      </c>
      <c r="D1088" s="123" t="s">
        <v>3</v>
      </c>
      <c r="E1088" s="187">
        <v>209500</v>
      </c>
      <c r="F1088" s="187">
        <f t="shared" si="33"/>
        <v>394.39748489241134</v>
      </c>
      <c r="G1088" s="188">
        <f>G1079</f>
        <v>531.19000000000005</v>
      </c>
      <c r="H1088" s="287" t="s">
        <v>503</v>
      </c>
      <c r="I1088" s="143" t="s">
        <v>1066</v>
      </c>
      <c r="J1088" s="426" t="s">
        <v>1664</v>
      </c>
    </row>
    <row r="1089" spans="1:10" ht="15.75" x14ac:dyDescent="0.25">
      <c r="A1089" s="292">
        <v>43269</v>
      </c>
      <c r="B1089" s="140" t="s">
        <v>1665</v>
      </c>
      <c r="C1089" s="118" t="s">
        <v>176</v>
      </c>
      <c r="D1089" s="123" t="s">
        <v>3</v>
      </c>
      <c r="E1089" s="187">
        <v>10000</v>
      </c>
      <c r="F1089" s="187">
        <f t="shared" si="33"/>
        <v>18.018018018018019</v>
      </c>
      <c r="G1089" s="188">
        <f>G1071</f>
        <v>555</v>
      </c>
      <c r="H1089" s="287" t="s">
        <v>503</v>
      </c>
      <c r="I1089" s="143" t="s">
        <v>1066</v>
      </c>
      <c r="J1089" s="420" t="s">
        <v>1557</v>
      </c>
    </row>
    <row r="1090" spans="1:10" ht="15.75" x14ac:dyDescent="0.25">
      <c r="A1090" s="292">
        <v>43269</v>
      </c>
      <c r="B1090" s="140" t="s">
        <v>1662</v>
      </c>
      <c r="C1090" s="118" t="s">
        <v>176</v>
      </c>
      <c r="D1090" s="123" t="s">
        <v>102</v>
      </c>
      <c r="E1090" s="187">
        <v>10000</v>
      </c>
      <c r="F1090" s="187">
        <f t="shared" si="33"/>
        <v>18.018018018018019</v>
      </c>
      <c r="G1090" s="188">
        <f>G1076</f>
        <v>555</v>
      </c>
      <c r="H1090" s="287" t="s">
        <v>1186</v>
      </c>
      <c r="I1090" s="143" t="s">
        <v>1066</v>
      </c>
      <c r="J1090" s="420" t="s">
        <v>1589</v>
      </c>
    </row>
    <row r="1091" spans="1:10" ht="15.75" x14ac:dyDescent="0.25">
      <c r="A1091" s="292">
        <v>43269</v>
      </c>
      <c r="B1091" s="140" t="s">
        <v>1662</v>
      </c>
      <c r="C1091" s="118" t="s">
        <v>176</v>
      </c>
      <c r="D1091" s="123" t="s">
        <v>102</v>
      </c>
      <c r="E1091" s="187">
        <v>10000</v>
      </c>
      <c r="F1091" s="187">
        <f t="shared" si="33"/>
        <v>18.018018018018019</v>
      </c>
      <c r="G1091" s="188">
        <f>G1083</f>
        <v>555</v>
      </c>
      <c r="H1091" s="287" t="s">
        <v>1591</v>
      </c>
      <c r="I1091" s="143" t="s">
        <v>1066</v>
      </c>
      <c r="J1091" s="420" t="s">
        <v>1592</v>
      </c>
    </row>
    <row r="1092" spans="1:10" ht="15.75" x14ac:dyDescent="0.25">
      <c r="A1092" s="292">
        <v>43270</v>
      </c>
      <c r="B1092" s="140" t="s">
        <v>1666</v>
      </c>
      <c r="C1092" s="118" t="s">
        <v>176</v>
      </c>
      <c r="D1092" s="123" t="s">
        <v>102</v>
      </c>
      <c r="E1092" s="187">
        <v>6000</v>
      </c>
      <c r="F1092" s="187">
        <f t="shared" si="33"/>
        <v>10.810810810810811</v>
      </c>
      <c r="G1092" s="188">
        <f>G1091</f>
        <v>555</v>
      </c>
      <c r="H1092" s="287" t="s">
        <v>1591</v>
      </c>
      <c r="I1092" s="143" t="s">
        <v>1066</v>
      </c>
      <c r="J1092" s="420" t="s">
        <v>1592</v>
      </c>
    </row>
    <row r="1093" spans="1:10" ht="15.75" x14ac:dyDescent="0.25">
      <c r="A1093" s="292">
        <v>43270</v>
      </c>
      <c r="B1093" s="140" t="s">
        <v>1667</v>
      </c>
      <c r="C1093" s="118" t="s">
        <v>176</v>
      </c>
      <c r="D1093" s="125" t="s">
        <v>1584</v>
      </c>
      <c r="E1093" s="187">
        <v>20000</v>
      </c>
      <c r="F1093" s="187">
        <f t="shared" si="33"/>
        <v>36.036036036036037</v>
      </c>
      <c r="G1093" s="188">
        <f>G1081</f>
        <v>555</v>
      </c>
      <c r="H1093" s="364" t="s">
        <v>1626</v>
      </c>
      <c r="I1093" s="143" t="s">
        <v>1066</v>
      </c>
      <c r="J1093" s="420" t="s">
        <v>1627</v>
      </c>
    </row>
    <row r="1094" spans="1:10" ht="15.75" x14ac:dyDescent="0.25">
      <c r="A1094" s="292">
        <v>43270</v>
      </c>
      <c r="B1094" s="140" t="s">
        <v>1668</v>
      </c>
      <c r="C1094" s="118" t="s">
        <v>176</v>
      </c>
      <c r="D1094" s="123" t="s">
        <v>102</v>
      </c>
      <c r="E1094" s="187">
        <v>5000</v>
      </c>
      <c r="F1094" s="187">
        <f t="shared" si="33"/>
        <v>9.0090090090090094</v>
      </c>
      <c r="G1094" s="188">
        <f>G1090</f>
        <v>555</v>
      </c>
      <c r="H1094" s="287" t="s">
        <v>1186</v>
      </c>
      <c r="I1094" s="143" t="s">
        <v>1066</v>
      </c>
      <c r="J1094" s="420" t="s">
        <v>1589</v>
      </c>
    </row>
    <row r="1095" spans="1:10" ht="15.75" x14ac:dyDescent="0.25">
      <c r="A1095" s="292">
        <v>43270</v>
      </c>
      <c r="B1095" s="140" t="s">
        <v>1669</v>
      </c>
      <c r="C1095" s="120" t="s">
        <v>1381</v>
      </c>
      <c r="D1095" s="123" t="s">
        <v>3</v>
      </c>
      <c r="E1095" s="187">
        <v>500</v>
      </c>
      <c r="F1095" s="187">
        <f t="shared" si="33"/>
        <v>0.94128278017281941</v>
      </c>
      <c r="G1095" s="188">
        <f>G1088</f>
        <v>531.19000000000005</v>
      </c>
      <c r="H1095" s="287" t="s">
        <v>1591</v>
      </c>
      <c r="I1095" s="143" t="s">
        <v>1066</v>
      </c>
      <c r="J1095" s="426" t="s">
        <v>1670</v>
      </c>
    </row>
    <row r="1096" spans="1:10" ht="15.75" x14ac:dyDescent="0.25">
      <c r="A1096" s="292">
        <v>43271</v>
      </c>
      <c r="B1096" s="140" t="s">
        <v>1671</v>
      </c>
      <c r="C1096" s="118" t="s">
        <v>176</v>
      </c>
      <c r="D1096" s="123" t="s">
        <v>102</v>
      </c>
      <c r="E1096" s="187">
        <v>7500</v>
      </c>
      <c r="F1096" s="187">
        <f t="shared" si="33"/>
        <v>13.513513513513514</v>
      </c>
      <c r="G1096" s="188">
        <f>G1094</f>
        <v>555</v>
      </c>
      <c r="H1096" s="287" t="s">
        <v>1186</v>
      </c>
      <c r="I1096" s="143" t="s">
        <v>1066</v>
      </c>
      <c r="J1096" s="420" t="s">
        <v>1589</v>
      </c>
    </row>
    <row r="1097" spans="1:10" ht="15.75" x14ac:dyDescent="0.25">
      <c r="A1097" s="292">
        <v>43271</v>
      </c>
      <c r="B1097" s="140" t="s">
        <v>1672</v>
      </c>
      <c r="C1097" s="118" t="s">
        <v>176</v>
      </c>
      <c r="D1097" s="125" t="s">
        <v>1584</v>
      </c>
      <c r="E1097" s="187">
        <v>5500</v>
      </c>
      <c r="F1097" s="187">
        <f t="shared" si="33"/>
        <v>9.9099099099099099</v>
      </c>
      <c r="G1097" s="188">
        <f>G1093</f>
        <v>555</v>
      </c>
      <c r="H1097" s="364" t="s">
        <v>1626</v>
      </c>
      <c r="I1097" s="143" t="s">
        <v>1066</v>
      </c>
      <c r="J1097" s="420" t="s">
        <v>1627</v>
      </c>
    </row>
    <row r="1098" spans="1:10" ht="15.75" x14ac:dyDescent="0.25">
      <c r="A1098" s="292">
        <v>43271</v>
      </c>
      <c r="B1098" s="140" t="s">
        <v>1673</v>
      </c>
      <c r="C1098" s="118" t="s">
        <v>764</v>
      </c>
      <c r="D1098" s="123" t="s">
        <v>25</v>
      </c>
      <c r="E1098" s="187">
        <v>25500</v>
      </c>
      <c r="F1098" s="187">
        <f t="shared" si="33"/>
        <v>48.005421788813791</v>
      </c>
      <c r="G1098" s="188">
        <f>G1095</f>
        <v>531.19000000000005</v>
      </c>
      <c r="H1098" s="287" t="s">
        <v>1626</v>
      </c>
      <c r="I1098" s="143" t="s">
        <v>1066</v>
      </c>
      <c r="J1098" s="426" t="s">
        <v>1674</v>
      </c>
    </row>
    <row r="1099" spans="1:10" ht="15.75" x14ac:dyDescent="0.25">
      <c r="A1099" s="292">
        <v>43272</v>
      </c>
      <c r="B1099" s="140" t="s">
        <v>1675</v>
      </c>
      <c r="C1099" s="118" t="s">
        <v>764</v>
      </c>
      <c r="D1099" s="123" t="s">
        <v>102</v>
      </c>
      <c r="E1099" s="187">
        <v>13000</v>
      </c>
      <c r="F1099" s="187">
        <f t="shared" si="33"/>
        <v>24.473352284493306</v>
      </c>
      <c r="G1099" s="188">
        <f t="shared" si="35"/>
        <v>531.19000000000005</v>
      </c>
      <c r="H1099" s="287" t="s">
        <v>1186</v>
      </c>
      <c r="I1099" s="143" t="s">
        <v>1066</v>
      </c>
      <c r="J1099" s="426" t="s">
        <v>1676</v>
      </c>
    </row>
    <row r="1100" spans="1:10" ht="15.75" x14ac:dyDescent="0.25">
      <c r="A1100" s="292">
        <v>43273</v>
      </c>
      <c r="B1100" s="140" t="s">
        <v>1677</v>
      </c>
      <c r="C1100" s="120" t="s">
        <v>110</v>
      </c>
      <c r="D1100" s="123" t="s">
        <v>825</v>
      </c>
      <c r="E1100" s="187">
        <v>22000</v>
      </c>
      <c r="F1100" s="187">
        <f t="shared" si="33"/>
        <v>41.416442327604052</v>
      </c>
      <c r="G1100" s="188">
        <f t="shared" si="35"/>
        <v>531.19000000000005</v>
      </c>
      <c r="H1100" s="287" t="s">
        <v>503</v>
      </c>
      <c r="I1100" s="143" t="s">
        <v>1066</v>
      </c>
      <c r="J1100" s="426" t="s">
        <v>1678</v>
      </c>
    </row>
    <row r="1101" spans="1:10" ht="15.75" x14ac:dyDescent="0.25">
      <c r="A1101" s="292">
        <v>43273</v>
      </c>
      <c r="B1101" s="140" t="s">
        <v>1679</v>
      </c>
      <c r="C1101" s="120" t="s">
        <v>110</v>
      </c>
      <c r="D1101" s="123" t="s">
        <v>825</v>
      </c>
      <c r="E1101" s="187">
        <v>7000</v>
      </c>
      <c r="F1101" s="187">
        <f t="shared" si="33"/>
        <v>13.177958922419473</v>
      </c>
      <c r="G1101" s="188">
        <f t="shared" si="35"/>
        <v>531.19000000000005</v>
      </c>
      <c r="H1101" s="287" t="s">
        <v>40</v>
      </c>
      <c r="I1101" s="143" t="s">
        <v>1066</v>
      </c>
      <c r="J1101" s="426" t="s">
        <v>1680</v>
      </c>
    </row>
    <row r="1102" spans="1:10" ht="15.75" x14ac:dyDescent="0.25">
      <c r="A1102" s="292">
        <v>43273</v>
      </c>
      <c r="B1102" s="140" t="s">
        <v>1681</v>
      </c>
      <c r="C1102" s="120" t="s">
        <v>110</v>
      </c>
      <c r="D1102" s="123" t="s">
        <v>825</v>
      </c>
      <c r="E1102" s="187">
        <v>21000</v>
      </c>
      <c r="F1102" s="187">
        <f t="shared" si="33"/>
        <v>39.533876767258413</v>
      </c>
      <c r="G1102" s="188">
        <f t="shared" si="35"/>
        <v>531.19000000000005</v>
      </c>
      <c r="H1102" s="287" t="s">
        <v>40</v>
      </c>
      <c r="I1102" s="143" t="s">
        <v>1066</v>
      </c>
      <c r="J1102" s="426" t="s">
        <v>1682</v>
      </c>
    </row>
    <row r="1103" spans="1:10" ht="15.75" x14ac:dyDescent="0.25">
      <c r="A1103" s="292">
        <v>43273</v>
      </c>
      <c r="B1103" s="140" t="s">
        <v>1683</v>
      </c>
      <c r="C1103" s="120" t="s">
        <v>1381</v>
      </c>
      <c r="D1103" s="126" t="s">
        <v>3</v>
      </c>
      <c r="E1103" s="187">
        <v>20000</v>
      </c>
      <c r="F1103" s="187">
        <f t="shared" si="33"/>
        <v>37.65131120691278</v>
      </c>
      <c r="G1103" s="188">
        <f t="shared" si="35"/>
        <v>531.19000000000005</v>
      </c>
      <c r="H1103" s="287" t="s">
        <v>41</v>
      </c>
      <c r="I1103" s="143" t="s">
        <v>1066</v>
      </c>
      <c r="J1103" s="426" t="s">
        <v>1684</v>
      </c>
    </row>
    <row r="1104" spans="1:10" ht="15.75" x14ac:dyDescent="0.25">
      <c r="A1104" s="292">
        <v>43273</v>
      </c>
      <c r="B1104" s="397" t="s">
        <v>1685</v>
      </c>
      <c r="C1104" s="118" t="s">
        <v>1686</v>
      </c>
      <c r="D1104" s="313" t="s">
        <v>3</v>
      </c>
      <c r="E1104" s="187">
        <v>39357</v>
      </c>
      <c r="F1104" s="187">
        <f t="shared" si="33"/>
        <v>74.092132758523306</v>
      </c>
      <c r="G1104" s="188">
        <f t="shared" si="35"/>
        <v>531.19000000000005</v>
      </c>
      <c r="H1104" s="287" t="s">
        <v>503</v>
      </c>
      <c r="I1104" s="143" t="s">
        <v>1066</v>
      </c>
      <c r="J1104" s="421" t="s">
        <v>1687</v>
      </c>
    </row>
    <row r="1105" spans="1:10" ht="15.75" x14ac:dyDescent="0.25">
      <c r="A1105" s="291">
        <v>43273</v>
      </c>
      <c r="B1105" s="352" t="s">
        <v>1688</v>
      </c>
      <c r="C1105" s="120" t="s">
        <v>109</v>
      </c>
      <c r="D1105" s="125" t="s">
        <v>3</v>
      </c>
      <c r="E1105" s="331">
        <v>4736</v>
      </c>
      <c r="F1105" s="187">
        <f t="shared" si="33"/>
        <v>8.9158304937969461</v>
      </c>
      <c r="G1105" s="188">
        <f>G1104</f>
        <v>531.19000000000005</v>
      </c>
      <c r="H1105" s="119" t="s">
        <v>503</v>
      </c>
      <c r="I1105" s="143" t="s">
        <v>1066</v>
      </c>
      <c r="J1105" s="421" t="s">
        <v>1687</v>
      </c>
    </row>
    <row r="1106" spans="1:10" ht="15.75" x14ac:dyDescent="0.25">
      <c r="A1106" s="291">
        <v>43273</v>
      </c>
      <c r="B1106" s="352" t="s">
        <v>1689</v>
      </c>
      <c r="C1106" s="120" t="s">
        <v>1381</v>
      </c>
      <c r="D1106" s="125" t="s">
        <v>3</v>
      </c>
      <c r="E1106" s="331">
        <v>25358</v>
      </c>
      <c r="F1106" s="187">
        <f t="shared" si="33"/>
        <v>47.738097479244708</v>
      </c>
      <c r="G1106" s="188">
        <f t="shared" si="35"/>
        <v>531.19000000000005</v>
      </c>
      <c r="H1106" s="119" t="s">
        <v>40</v>
      </c>
      <c r="I1106" s="143" t="s">
        <v>1066</v>
      </c>
      <c r="J1106" s="397" t="s">
        <v>1690</v>
      </c>
    </row>
    <row r="1107" spans="1:10" ht="15.75" x14ac:dyDescent="0.25">
      <c r="A1107" s="291">
        <v>43273</v>
      </c>
      <c r="B1107" s="352" t="s">
        <v>1691</v>
      </c>
      <c r="C1107" s="118" t="s">
        <v>764</v>
      </c>
      <c r="D1107" s="127" t="s">
        <v>34</v>
      </c>
      <c r="E1107" s="331">
        <v>15000</v>
      </c>
      <c r="F1107" s="187">
        <f t="shared" si="33"/>
        <v>28.238483405184581</v>
      </c>
      <c r="G1107" s="188">
        <f t="shared" si="35"/>
        <v>531.19000000000005</v>
      </c>
      <c r="H1107" s="119" t="s">
        <v>33</v>
      </c>
      <c r="I1107" s="143" t="s">
        <v>1066</v>
      </c>
      <c r="J1107" s="397" t="s">
        <v>1692</v>
      </c>
    </row>
    <row r="1108" spans="1:10" ht="15.75" x14ac:dyDescent="0.25">
      <c r="A1108" s="291">
        <v>43273</v>
      </c>
      <c r="B1108" s="352" t="s">
        <v>1691</v>
      </c>
      <c r="C1108" s="118" t="s">
        <v>764</v>
      </c>
      <c r="D1108" s="126" t="s">
        <v>34</v>
      </c>
      <c r="E1108" s="331">
        <v>15000</v>
      </c>
      <c r="F1108" s="187">
        <f t="shared" si="33"/>
        <v>28.238483405184581</v>
      </c>
      <c r="G1108" s="188">
        <f t="shared" si="35"/>
        <v>531.19000000000005</v>
      </c>
      <c r="H1108" s="119" t="s">
        <v>41</v>
      </c>
      <c r="I1108" s="143" t="s">
        <v>1066</v>
      </c>
      <c r="J1108" s="397" t="s">
        <v>1693</v>
      </c>
    </row>
    <row r="1109" spans="1:10" ht="15.75" x14ac:dyDescent="0.25">
      <c r="A1109" s="291">
        <v>43273</v>
      </c>
      <c r="B1109" s="352" t="s">
        <v>1694</v>
      </c>
      <c r="C1109" s="118" t="s">
        <v>764</v>
      </c>
      <c r="D1109" s="126" t="s">
        <v>34</v>
      </c>
      <c r="E1109" s="331">
        <v>24000</v>
      </c>
      <c r="F1109" s="187">
        <f t="shared" si="33"/>
        <v>45.181573448295332</v>
      </c>
      <c r="G1109" s="188">
        <f t="shared" si="35"/>
        <v>531.19000000000005</v>
      </c>
      <c r="H1109" s="119" t="s">
        <v>41</v>
      </c>
      <c r="I1109" s="143" t="s">
        <v>1066</v>
      </c>
      <c r="J1109" s="397" t="s">
        <v>1695</v>
      </c>
    </row>
    <row r="1110" spans="1:10" ht="15.75" x14ac:dyDescent="0.25">
      <c r="A1110" s="425">
        <v>43273</v>
      </c>
      <c r="B1110" s="352" t="s">
        <v>1696</v>
      </c>
      <c r="C1110" s="120" t="s">
        <v>110</v>
      </c>
      <c r="D1110" s="123" t="s">
        <v>25</v>
      </c>
      <c r="E1110" s="302">
        <v>900000</v>
      </c>
      <c r="F1110" s="187">
        <f t="shared" si="33"/>
        <v>1694.3090043110749</v>
      </c>
      <c r="G1110" s="188">
        <f t="shared" si="35"/>
        <v>531.19000000000005</v>
      </c>
      <c r="H1110" s="119" t="s">
        <v>522</v>
      </c>
      <c r="I1110" s="143" t="s">
        <v>1066</v>
      </c>
      <c r="J1110" s="57" t="s">
        <v>1697</v>
      </c>
    </row>
    <row r="1111" spans="1:10" ht="15.75" x14ac:dyDescent="0.25">
      <c r="A1111" s="425">
        <v>43273</v>
      </c>
      <c r="B1111" s="352" t="s">
        <v>204</v>
      </c>
      <c r="C1111" s="120" t="s">
        <v>109</v>
      </c>
      <c r="D1111" s="125" t="s">
        <v>3</v>
      </c>
      <c r="E1111" s="302">
        <v>11700</v>
      </c>
      <c r="F1111" s="187">
        <f t="shared" si="33"/>
        <v>22.026017056043976</v>
      </c>
      <c r="G1111" s="188">
        <f t="shared" si="35"/>
        <v>531.19000000000005</v>
      </c>
      <c r="H1111" s="119" t="s">
        <v>522</v>
      </c>
      <c r="I1111" s="143" t="s">
        <v>1066</v>
      </c>
      <c r="J1111" s="57" t="s">
        <v>1698</v>
      </c>
    </row>
    <row r="1112" spans="1:10" ht="15.75" x14ac:dyDescent="0.25">
      <c r="A1112" s="291">
        <v>43273</v>
      </c>
      <c r="B1112" s="352" t="s">
        <v>1699</v>
      </c>
      <c r="C1112" s="118" t="s">
        <v>176</v>
      </c>
      <c r="D1112" s="123" t="s">
        <v>3</v>
      </c>
      <c r="E1112" s="331">
        <v>2000</v>
      </c>
      <c r="F1112" s="187">
        <f t="shared" si="33"/>
        <v>3.6036036036036037</v>
      </c>
      <c r="G1112" s="188">
        <f>G1089</f>
        <v>555</v>
      </c>
      <c r="H1112" s="119" t="s">
        <v>503</v>
      </c>
      <c r="I1112" s="143" t="s">
        <v>1066</v>
      </c>
      <c r="J1112" s="420" t="s">
        <v>1557</v>
      </c>
    </row>
    <row r="1113" spans="1:10" ht="15.75" x14ac:dyDescent="0.25">
      <c r="A1113" s="292">
        <v>43273</v>
      </c>
      <c r="B1113" s="140" t="s">
        <v>1700</v>
      </c>
      <c r="C1113" s="118" t="s">
        <v>176</v>
      </c>
      <c r="D1113" s="123" t="s">
        <v>102</v>
      </c>
      <c r="E1113" s="187">
        <v>5000</v>
      </c>
      <c r="F1113" s="187">
        <f t="shared" si="33"/>
        <v>9.0090090090090094</v>
      </c>
      <c r="G1113" s="188">
        <f>G1087</f>
        <v>555</v>
      </c>
      <c r="H1113" s="287" t="s">
        <v>156</v>
      </c>
      <c r="I1113" s="143" t="s">
        <v>1066</v>
      </c>
      <c r="J1113" s="420" t="s">
        <v>1590</v>
      </c>
    </row>
    <row r="1114" spans="1:10" ht="15.75" x14ac:dyDescent="0.25">
      <c r="A1114" s="291">
        <v>43273</v>
      </c>
      <c r="B1114" s="352" t="s">
        <v>1701</v>
      </c>
      <c r="C1114" s="118" t="s">
        <v>176</v>
      </c>
      <c r="D1114" s="125" t="s">
        <v>34</v>
      </c>
      <c r="E1114" s="331">
        <v>10000</v>
      </c>
      <c r="F1114" s="187">
        <f t="shared" si="33"/>
        <v>18.018018018018019</v>
      </c>
      <c r="G1114" s="188">
        <f>G1084</f>
        <v>555</v>
      </c>
      <c r="H1114" s="119" t="s">
        <v>39</v>
      </c>
      <c r="I1114" s="143" t="s">
        <v>1066</v>
      </c>
      <c r="J1114" s="420" t="s">
        <v>1593</v>
      </c>
    </row>
    <row r="1115" spans="1:10" ht="15.75" x14ac:dyDescent="0.25">
      <c r="A1115" s="291">
        <v>43273</v>
      </c>
      <c r="B1115" s="352" t="s">
        <v>1702</v>
      </c>
      <c r="C1115" s="118" t="s">
        <v>176</v>
      </c>
      <c r="D1115" s="125" t="s">
        <v>34</v>
      </c>
      <c r="E1115" s="331">
        <v>21000</v>
      </c>
      <c r="F1115" s="187">
        <f t="shared" si="33"/>
        <v>37.837837837837839</v>
      </c>
      <c r="G1115" s="188">
        <f>G1085</f>
        <v>555</v>
      </c>
      <c r="H1115" s="119" t="s">
        <v>33</v>
      </c>
      <c r="I1115" s="143" t="s">
        <v>1066</v>
      </c>
      <c r="J1115" s="420" t="s">
        <v>1597</v>
      </c>
    </row>
    <row r="1116" spans="1:10" ht="15.75" x14ac:dyDescent="0.25">
      <c r="A1116" s="292">
        <v>43273</v>
      </c>
      <c r="B1116" s="140" t="s">
        <v>1703</v>
      </c>
      <c r="C1116" s="118" t="s">
        <v>176</v>
      </c>
      <c r="D1116" s="125" t="s">
        <v>34</v>
      </c>
      <c r="E1116" s="187">
        <v>5000</v>
      </c>
      <c r="F1116" s="187">
        <f t="shared" si="33"/>
        <v>9.0090090090090094</v>
      </c>
      <c r="G1116" s="188">
        <f>G1008</f>
        <v>555</v>
      </c>
      <c r="H1116" s="287" t="s">
        <v>40</v>
      </c>
      <c r="I1116" s="143" t="s">
        <v>1066</v>
      </c>
      <c r="J1116" s="420" t="s">
        <v>1559</v>
      </c>
    </row>
    <row r="1117" spans="1:10" ht="15.75" x14ac:dyDescent="0.25">
      <c r="A1117" s="291">
        <v>43273</v>
      </c>
      <c r="B1117" s="352" t="s">
        <v>1704</v>
      </c>
      <c r="C1117" s="118" t="s">
        <v>176</v>
      </c>
      <c r="D1117" s="125" t="s">
        <v>34</v>
      </c>
      <c r="E1117" s="331">
        <v>21000</v>
      </c>
      <c r="F1117" s="187">
        <f t="shared" si="33"/>
        <v>37.837837837837839</v>
      </c>
      <c r="G1117" s="188">
        <f>G1086</f>
        <v>555</v>
      </c>
      <c r="H1117" s="119" t="s">
        <v>41</v>
      </c>
      <c r="I1117" s="143" t="s">
        <v>1066</v>
      </c>
      <c r="J1117" s="422" t="s">
        <v>1598</v>
      </c>
    </row>
    <row r="1118" spans="1:10" ht="15.75" x14ac:dyDescent="0.25">
      <c r="A1118" s="425">
        <v>43276</v>
      </c>
      <c r="B1118" s="352" t="s">
        <v>1705</v>
      </c>
      <c r="C1118" s="120" t="s">
        <v>110</v>
      </c>
      <c r="D1118" s="126" t="s">
        <v>102</v>
      </c>
      <c r="E1118" s="302">
        <v>220000</v>
      </c>
      <c r="F1118" s="187">
        <f t="shared" si="33"/>
        <v>414.16442327604057</v>
      </c>
      <c r="G1118" s="188">
        <f>G1111</f>
        <v>531.19000000000005</v>
      </c>
      <c r="H1118" s="119" t="s">
        <v>522</v>
      </c>
      <c r="I1118" s="143" t="s">
        <v>1066</v>
      </c>
      <c r="J1118" s="57" t="s">
        <v>1706</v>
      </c>
    </row>
    <row r="1119" spans="1:10" ht="15.75" x14ac:dyDescent="0.25">
      <c r="A1119" s="425">
        <v>43276</v>
      </c>
      <c r="B1119" s="352" t="s">
        <v>1707</v>
      </c>
      <c r="C1119" s="120" t="s">
        <v>110</v>
      </c>
      <c r="D1119" s="126" t="s">
        <v>102</v>
      </c>
      <c r="E1119" s="302">
        <v>220000</v>
      </c>
      <c r="F1119" s="187">
        <f t="shared" ref="F1119:F1152" si="36">E1119/G1119</f>
        <v>414.16442327604057</v>
      </c>
      <c r="G1119" s="188">
        <f t="shared" si="35"/>
        <v>531.19000000000005</v>
      </c>
      <c r="H1119" s="119" t="str">
        <f>+H1118</f>
        <v>SGBS1</v>
      </c>
      <c r="I1119" s="143" t="s">
        <v>1066</v>
      </c>
      <c r="J1119" s="57" t="s">
        <v>1708</v>
      </c>
    </row>
    <row r="1120" spans="1:10" ht="15.75" x14ac:dyDescent="0.25">
      <c r="A1120" s="425">
        <v>43276</v>
      </c>
      <c r="B1120" s="352" t="s">
        <v>1709</v>
      </c>
      <c r="C1120" s="120" t="s">
        <v>110</v>
      </c>
      <c r="D1120" s="126" t="s">
        <v>102</v>
      </c>
      <c r="E1120" s="302">
        <v>220000</v>
      </c>
      <c r="F1120" s="187">
        <f t="shared" si="36"/>
        <v>414.16442327604057</v>
      </c>
      <c r="G1120" s="188">
        <f t="shared" si="35"/>
        <v>531.19000000000005</v>
      </c>
      <c r="H1120" s="119" t="str">
        <f t="shared" ref="H1120:H1128" si="37">+H1119</f>
        <v>SGBS1</v>
      </c>
      <c r="I1120" s="143" t="s">
        <v>1066</v>
      </c>
      <c r="J1120" s="57" t="s">
        <v>1710</v>
      </c>
    </row>
    <row r="1121" spans="1:10" ht="15.75" x14ac:dyDescent="0.25">
      <c r="A1121" s="425">
        <v>43276</v>
      </c>
      <c r="B1121" s="352" t="s">
        <v>1711</v>
      </c>
      <c r="C1121" s="120" t="s">
        <v>110</v>
      </c>
      <c r="D1121" s="126" t="s">
        <v>3</v>
      </c>
      <c r="E1121" s="146">
        <v>369325</v>
      </c>
      <c r="F1121" s="187">
        <f t="shared" si="36"/>
        <v>695.27852557465303</v>
      </c>
      <c r="G1121" s="188">
        <f t="shared" si="35"/>
        <v>531.19000000000005</v>
      </c>
      <c r="H1121" s="119" t="str">
        <f t="shared" si="37"/>
        <v>SGBS1</v>
      </c>
      <c r="I1121" s="143" t="s">
        <v>1066</v>
      </c>
      <c r="J1121" s="57" t="s">
        <v>1712</v>
      </c>
    </row>
    <row r="1122" spans="1:10" ht="15.75" x14ac:dyDescent="0.25">
      <c r="A1122" s="425">
        <v>43276</v>
      </c>
      <c r="B1122" s="352" t="s">
        <v>1713</v>
      </c>
      <c r="C1122" s="120" t="s">
        <v>110</v>
      </c>
      <c r="D1122" s="126" t="s">
        <v>34</v>
      </c>
      <c r="E1122" s="146">
        <v>120000</v>
      </c>
      <c r="F1122" s="187">
        <f t="shared" si="36"/>
        <v>225.90786724147665</v>
      </c>
      <c r="G1122" s="188">
        <f t="shared" si="35"/>
        <v>531.19000000000005</v>
      </c>
      <c r="H1122" s="119" t="str">
        <f t="shared" si="37"/>
        <v>SGBS1</v>
      </c>
      <c r="I1122" s="143" t="s">
        <v>1066</v>
      </c>
      <c r="J1122" s="57" t="s">
        <v>1714</v>
      </c>
    </row>
    <row r="1123" spans="1:10" ht="15.75" x14ac:dyDescent="0.25">
      <c r="A1123" s="425">
        <v>43276</v>
      </c>
      <c r="B1123" s="352" t="s">
        <v>1715</v>
      </c>
      <c r="C1123" s="120" t="s">
        <v>110</v>
      </c>
      <c r="D1123" s="313" t="s">
        <v>34</v>
      </c>
      <c r="E1123" s="146">
        <v>120000</v>
      </c>
      <c r="F1123" s="187">
        <f t="shared" si="36"/>
        <v>225.90786724147665</v>
      </c>
      <c r="G1123" s="188">
        <f t="shared" si="35"/>
        <v>531.19000000000005</v>
      </c>
      <c r="H1123" s="119" t="str">
        <f t="shared" si="37"/>
        <v>SGBS1</v>
      </c>
      <c r="I1123" s="143" t="s">
        <v>1066</v>
      </c>
      <c r="J1123" s="57" t="s">
        <v>1716</v>
      </c>
    </row>
    <row r="1124" spans="1:10" ht="15.75" x14ac:dyDescent="0.25">
      <c r="A1124" s="425">
        <v>43276</v>
      </c>
      <c r="B1124" s="352" t="s">
        <v>1717</v>
      </c>
      <c r="C1124" s="120" t="s">
        <v>110</v>
      </c>
      <c r="D1124" s="126" t="s">
        <v>34</v>
      </c>
      <c r="E1124" s="146">
        <v>120000</v>
      </c>
      <c r="F1124" s="187">
        <f t="shared" si="36"/>
        <v>225.90786724147665</v>
      </c>
      <c r="G1124" s="188">
        <f t="shared" si="35"/>
        <v>531.19000000000005</v>
      </c>
      <c r="H1124" s="119" t="str">
        <f t="shared" si="37"/>
        <v>SGBS1</v>
      </c>
      <c r="I1124" s="143" t="s">
        <v>1066</v>
      </c>
      <c r="J1124" s="57" t="s">
        <v>1718</v>
      </c>
    </row>
    <row r="1125" spans="1:10" ht="15.75" x14ac:dyDescent="0.25">
      <c r="A1125" s="425">
        <v>43276</v>
      </c>
      <c r="B1125" s="352" t="s">
        <v>1719</v>
      </c>
      <c r="C1125" s="120" t="s">
        <v>110</v>
      </c>
      <c r="D1125" s="126" t="s">
        <v>34</v>
      </c>
      <c r="E1125" s="146">
        <v>120000</v>
      </c>
      <c r="F1125" s="187">
        <f t="shared" si="36"/>
        <v>225.90786724147665</v>
      </c>
      <c r="G1125" s="188">
        <f t="shared" si="35"/>
        <v>531.19000000000005</v>
      </c>
      <c r="H1125" s="119" t="str">
        <f t="shared" si="37"/>
        <v>SGBS1</v>
      </c>
      <c r="I1125" s="143" t="s">
        <v>1066</v>
      </c>
      <c r="J1125" s="57" t="s">
        <v>1720</v>
      </c>
    </row>
    <row r="1126" spans="1:10" ht="15.75" x14ac:dyDescent="0.25">
      <c r="A1126" s="425">
        <v>43276</v>
      </c>
      <c r="B1126" s="352" t="s">
        <v>1721</v>
      </c>
      <c r="C1126" s="120" t="s">
        <v>110</v>
      </c>
      <c r="D1126" s="126" t="s">
        <v>34</v>
      </c>
      <c r="E1126" s="146">
        <v>120000</v>
      </c>
      <c r="F1126" s="187">
        <f t="shared" si="36"/>
        <v>225.90786724147665</v>
      </c>
      <c r="G1126" s="188">
        <f t="shared" si="35"/>
        <v>531.19000000000005</v>
      </c>
      <c r="H1126" s="119" t="str">
        <f t="shared" si="37"/>
        <v>SGBS1</v>
      </c>
      <c r="I1126" s="143" t="s">
        <v>1066</v>
      </c>
      <c r="J1126" s="57" t="s">
        <v>1722</v>
      </c>
    </row>
    <row r="1127" spans="1:10" ht="15.75" x14ac:dyDescent="0.25">
      <c r="A1127" s="425">
        <v>43276</v>
      </c>
      <c r="B1127" s="352" t="s">
        <v>1723</v>
      </c>
      <c r="C1127" s="120" t="s">
        <v>110</v>
      </c>
      <c r="D1127" s="123" t="s">
        <v>25</v>
      </c>
      <c r="E1127" s="146">
        <v>1200000</v>
      </c>
      <c r="F1127" s="187">
        <f t="shared" si="36"/>
        <v>2259.0786724147665</v>
      </c>
      <c r="G1127" s="188">
        <f t="shared" si="35"/>
        <v>531.19000000000005</v>
      </c>
      <c r="H1127" s="119" t="str">
        <f t="shared" si="37"/>
        <v>SGBS1</v>
      </c>
      <c r="I1127" s="143" t="s">
        <v>1066</v>
      </c>
      <c r="J1127" s="57" t="s">
        <v>1724</v>
      </c>
    </row>
    <row r="1128" spans="1:10" ht="15.75" x14ac:dyDescent="0.25">
      <c r="A1128" s="425">
        <v>43276</v>
      </c>
      <c r="B1128" s="352" t="s">
        <v>1725</v>
      </c>
      <c r="C1128" s="120" t="s">
        <v>110</v>
      </c>
      <c r="D1128" s="123" t="s">
        <v>25</v>
      </c>
      <c r="E1128" s="146">
        <v>1110000</v>
      </c>
      <c r="F1128" s="187">
        <f t="shared" si="36"/>
        <v>2089.6477719836589</v>
      </c>
      <c r="G1128" s="188">
        <f t="shared" si="35"/>
        <v>531.19000000000005</v>
      </c>
      <c r="H1128" s="119" t="str">
        <f t="shared" si="37"/>
        <v>SGBS1</v>
      </c>
      <c r="I1128" s="143" t="s">
        <v>1066</v>
      </c>
      <c r="J1128" s="57" t="s">
        <v>1726</v>
      </c>
    </row>
    <row r="1129" spans="1:10" ht="15.75" x14ac:dyDescent="0.25">
      <c r="A1129" s="291">
        <v>43277</v>
      </c>
      <c r="B1129" s="352" t="s">
        <v>1727</v>
      </c>
      <c r="C1129" s="118" t="s">
        <v>176</v>
      </c>
      <c r="D1129" s="123" t="s">
        <v>3</v>
      </c>
      <c r="E1129" s="331">
        <v>10000</v>
      </c>
      <c r="F1129" s="187">
        <f>E1129/G1129</f>
        <v>18.018018018018019</v>
      </c>
      <c r="G1129" s="188">
        <f>G1112</f>
        <v>555</v>
      </c>
      <c r="H1129" s="119" t="s">
        <v>503</v>
      </c>
      <c r="I1129" s="143" t="s">
        <v>1066</v>
      </c>
      <c r="J1129" s="420" t="s">
        <v>1557</v>
      </c>
    </row>
    <row r="1130" spans="1:10" ht="15.75" x14ac:dyDescent="0.25">
      <c r="A1130" s="291">
        <v>43277</v>
      </c>
      <c r="B1130" s="352" t="s">
        <v>521</v>
      </c>
      <c r="C1130" s="118" t="s">
        <v>176</v>
      </c>
      <c r="D1130" s="123" t="s">
        <v>3</v>
      </c>
      <c r="E1130" s="331">
        <v>2200</v>
      </c>
      <c r="F1130" s="187">
        <f>E1130/G1130</f>
        <v>3.9639639639639639</v>
      </c>
      <c r="G1130" s="188">
        <f>G1129</f>
        <v>555</v>
      </c>
      <c r="H1130" s="119" t="s">
        <v>503</v>
      </c>
      <c r="I1130" s="143" t="s">
        <v>1066</v>
      </c>
      <c r="J1130" s="420" t="s">
        <v>1557</v>
      </c>
    </row>
    <row r="1131" spans="1:10" ht="15.75" x14ac:dyDescent="0.25">
      <c r="A1131" s="291">
        <v>43277</v>
      </c>
      <c r="B1131" s="352" t="s">
        <v>1728</v>
      </c>
      <c r="C1131" s="120" t="s">
        <v>110</v>
      </c>
      <c r="D1131" s="125" t="s">
        <v>3</v>
      </c>
      <c r="E1131" s="331">
        <v>10000</v>
      </c>
      <c r="F1131" s="187">
        <f t="shared" si="36"/>
        <v>18.82565560345639</v>
      </c>
      <c r="G1131" s="188">
        <f>G1128</f>
        <v>531.19000000000005</v>
      </c>
      <c r="H1131" s="119" t="s">
        <v>503</v>
      </c>
      <c r="I1131" s="143" t="s">
        <v>1066</v>
      </c>
      <c r="J1131" s="397" t="s">
        <v>1729</v>
      </c>
    </row>
    <row r="1132" spans="1:10" ht="15.75" x14ac:dyDescent="0.25">
      <c r="A1132" s="291">
        <v>43277</v>
      </c>
      <c r="B1132" s="352" t="s">
        <v>1730</v>
      </c>
      <c r="C1132" s="120" t="s">
        <v>110</v>
      </c>
      <c r="D1132" s="125" t="s">
        <v>102</v>
      </c>
      <c r="E1132" s="331">
        <v>10000</v>
      </c>
      <c r="F1132" s="187">
        <f t="shared" si="36"/>
        <v>18.82565560345639</v>
      </c>
      <c r="G1132" s="188">
        <f t="shared" si="35"/>
        <v>531.19000000000005</v>
      </c>
      <c r="H1132" s="119" t="s">
        <v>1186</v>
      </c>
      <c r="I1132" s="143" t="s">
        <v>1066</v>
      </c>
      <c r="J1132" s="397" t="s">
        <v>1731</v>
      </c>
    </row>
    <row r="1133" spans="1:10" ht="15.75" x14ac:dyDescent="0.25">
      <c r="A1133" s="291">
        <v>43277</v>
      </c>
      <c r="B1133" s="352" t="s">
        <v>1732</v>
      </c>
      <c r="C1133" s="118" t="s">
        <v>764</v>
      </c>
      <c r="D1133" s="125" t="s">
        <v>102</v>
      </c>
      <c r="E1133" s="331">
        <v>36000</v>
      </c>
      <c r="F1133" s="187">
        <f t="shared" si="36"/>
        <v>67.772360172443001</v>
      </c>
      <c r="G1133" s="188">
        <f t="shared" ref="G1133:G1152" si="38">G1132</f>
        <v>531.19000000000005</v>
      </c>
      <c r="H1133" s="119" t="s">
        <v>156</v>
      </c>
      <c r="I1133" s="143" t="s">
        <v>1066</v>
      </c>
      <c r="J1133" s="397" t="s">
        <v>1733</v>
      </c>
    </row>
    <row r="1134" spans="1:10" ht="15.75" x14ac:dyDescent="0.25">
      <c r="A1134" s="291">
        <v>43277</v>
      </c>
      <c r="B1134" s="352" t="s">
        <v>1734</v>
      </c>
      <c r="C1134" s="118" t="s">
        <v>764</v>
      </c>
      <c r="D1134" s="123" t="s">
        <v>102</v>
      </c>
      <c r="E1134" s="331">
        <v>15000</v>
      </c>
      <c r="F1134" s="187">
        <f t="shared" si="36"/>
        <v>28.238483405184581</v>
      </c>
      <c r="G1134" s="188">
        <f t="shared" si="38"/>
        <v>531.19000000000005</v>
      </c>
      <c r="H1134" s="119" t="s">
        <v>156</v>
      </c>
      <c r="I1134" s="143" t="s">
        <v>1066</v>
      </c>
      <c r="J1134" s="397" t="s">
        <v>1735</v>
      </c>
    </row>
    <row r="1135" spans="1:10" ht="15.75" x14ac:dyDescent="0.25">
      <c r="A1135" s="291">
        <v>43277</v>
      </c>
      <c r="B1135" s="352" t="s">
        <v>1734</v>
      </c>
      <c r="C1135" s="118" t="s">
        <v>764</v>
      </c>
      <c r="D1135" s="125" t="s">
        <v>102</v>
      </c>
      <c r="E1135" s="331">
        <v>15000</v>
      </c>
      <c r="F1135" s="187">
        <f t="shared" si="36"/>
        <v>28.238483405184581</v>
      </c>
      <c r="G1135" s="188">
        <f t="shared" si="38"/>
        <v>531.19000000000005</v>
      </c>
      <c r="H1135" s="119" t="s">
        <v>1591</v>
      </c>
      <c r="I1135" s="143" t="s">
        <v>1066</v>
      </c>
      <c r="J1135" s="397" t="s">
        <v>1736</v>
      </c>
    </row>
    <row r="1136" spans="1:10" ht="15.75" x14ac:dyDescent="0.25">
      <c r="A1136" s="291">
        <v>43277</v>
      </c>
      <c r="B1136" s="352" t="s">
        <v>1737</v>
      </c>
      <c r="C1136" s="120" t="s">
        <v>171</v>
      </c>
      <c r="D1136" s="125" t="s">
        <v>3</v>
      </c>
      <c r="E1136" s="331">
        <v>2000</v>
      </c>
      <c r="F1136" s="187">
        <f t="shared" si="36"/>
        <v>3.7651311206912776</v>
      </c>
      <c r="G1136" s="188">
        <f t="shared" si="38"/>
        <v>531.19000000000005</v>
      </c>
      <c r="H1136" s="119" t="s">
        <v>41</v>
      </c>
      <c r="I1136" s="143" t="s">
        <v>1066</v>
      </c>
      <c r="J1136" s="397" t="s">
        <v>1738</v>
      </c>
    </row>
    <row r="1137" spans="1:10" ht="15.75" x14ac:dyDescent="0.25">
      <c r="A1137" s="291">
        <v>43277</v>
      </c>
      <c r="B1137" s="352" t="s">
        <v>1739</v>
      </c>
      <c r="C1137" s="118" t="s">
        <v>176</v>
      </c>
      <c r="D1137" s="123" t="s">
        <v>102</v>
      </c>
      <c r="E1137" s="331">
        <v>8000</v>
      </c>
      <c r="F1137" s="187">
        <f t="shared" si="36"/>
        <v>14.414414414414415</v>
      </c>
      <c r="G1137" s="188">
        <f>G1096</f>
        <v>555</v>
      </c>
      <c r="H1137" s="119" t="s">
        <v>1186</v>
      </c>
      <c r="I1137" s="143" t="s">
        <v>1066</v>
      </c>
      <c r="J1137" s="420" t="s">
        <v>1589</v>
      </c>
    </row>
    <row r="1138" spans="1:10" ht="15.75" x14ac:dyDescent="0.25">
      <c r="A1138" s="291">
        <v>43277</v>
      </c>
      <c r="B1138" s="352" t="s">
        <v>481</v>
      </c>
      <c r="C1138" s="118" t="s">
        <v>176</v>
      </c>
      <c r="D1138" s="123" t="s">
        <v>102</v>
      </c>
      <c r="E1138" s="331">
        <v>4000</v>
      </c>
      <c r="F1138" s="187">
        <f t="shared" si="36"/>
        <v>7.2072072072072073</v>
      </c>
      <c r="G1138" s="188">
        <f>G1137</f>
        <v>555</v>
      </c>
      <c r="H1138" s="119" t="s">
        <v>1186</v>
      </c>
      <c r="I1138" s="143" t="s">
        <v>1066</v>
      </c>
      <c r="J1138" s="420" t="s">
        <v>1589</v>
      </c>
    </row>
    <row r="1139" spans="1:10" ht="15.75" x14ac:dyDescent="0.25">
      <c r="A1139" s="291">
        <v>43277</v>
      </c>
      <c r="B1139" s="352" t="s">
        <v>1740</v>
      </c>
      <c r="C1139" s="118" t="s">
        <v>176</v>
      </c>
      <c r="D1139" s="123" t="s">
        <v>102</v>
      </c>
      <c r="E1139" s="331">
        <v>4000</v>
      </c>
      <c r="F1139" s="187">
        <f t="shared" si="36"/>
        <v>7.2072072072072073</v>
      </c>
      <c r="G1139" s="188">
        <f>G1113</f>
        <v>555</v>
      </c>
      <c r="H1139" s="119" t="s">
        <v>156</v>
      </c>
      <c r="I1139" s="143" t="s">
        <v>1066</v>
      </c>
      <c r="J1139" s="420" t="s">
        <v>1590</v>
      </c>
    </row>
    <row r="1140" spans="1:10" ht="15.75" x14ac:dyDescent="0.25">
      <c r="A1140" s="291">
        <v>43277</v>
      </c>
      <c r="B1140" s="352" t="s">
        <v>1741</v>
      </c>
      <c r="C1140" s="118" t="s">
        <v>176</v>
      </c>
      <c r="D1140" s="123" t="s">
        <v>102</v>
      </c>
      <c r="E1140" s="331">
        <v>34500</v>
      </c>
      <c r="F1140" s="187">
        <f t="shared" si="36"/>
        <v>62.162162162162161</v>
      </c>
      <c r="G1140" s="188">
        <f>G1139</f>
        <v>555</v>
      </c>
      <c r="H1140" s="119" t="s">
        <v>156</v>
      </c>
      <c r="I1140" s="143" t="s">
        <v>1066</v>
      </c>
      <c r="J1140" s="420" t="s">
        <v>1590</v>
      </c>
    </row>
    <row r="1141" spans="1:10" ht="15.75" x14ac:dyDescent="0.25">
      <c r="A1141" s="291">
        <v>43277</v>
      </c>
      <c r="B1141" s="352" t="s">
        <v>1740</v>
      </c>
      <c r="C1141" s="118" t="s">
        <v>176</v>
      </c>
      <c r="D1141" s="123" t="s">
        <v>102</v>
      </c>
      <c r="E1141" s="331">
        <v>4000</v>
      </c>
      <c r="F1141" s="187">
        <f t="shared" si="36"/>
        <v>7.2072072072072073</v>
      </c>
      <c r="G1141" s="188">
        <f>G1092</f>
        <v>555</v>
      </c>
      <c r="H1141" s="119" t="s">
        <v>1591</v>
      </c>
      <c r="I1141" s="143" t="s">
        <v>1066</v>
      </c>
      <c r="J1141" s="420" t="s">
        <v>1592</v>
      </c>
    </row>
    <row r="1142" spans="1:10" ht="15.75" x14ac:dyDescent="0.25">
      <c r="A1142" s="291">
        <v>43277</v>
      </c>
      <c r="B1142" s="352" t="s">
        <v>1742</v>
      </c>
      <c r="C1142" s="118" t="s">
        <v>176</v>
      </c>
      <c r="D1142" s="123" t="s">
        <v>102</v>
      </c>
      <c r="E1142" s="331">
        <v>3500</v>
      </c>
      <c r="F1142" s="187">
        <f t="shared" si="36"/>
        <v>6.3063063063063067</v>
      </c>
      <c r="G1142" s="188">
        <f>G1141</f>
        <v>555</v>
      </c>
      <c r="H1142" s="119" t="s">
        <v>1591</v>
      </c>
      <c r="I1142" s="143" t="s">
        <v>1066</v>
      </c>
      <c r="J1142" s="420" t="s">
        <v>1592</v>
      </c>
    </row>
    <row r="1143" spans="1:10" ht="15.75" x14ac:dyDescent="0.25">
      <c r="A1143" s="291">
        <v>43278</v>
      </c>
      <c r="B1143" s="352" t="s">
        <v>1743</v>
      </c>
      <c r="C1143" s="118" t="s">
        <v>176</v>
      </c>
      <c r="D1143" s="123" t="s">
        <v>102</v>
      </c>
      <c r="E1143" s="331">
        <v>4000</v>
      </c>
      <c r="F1143" s="187">
        <f t="shared" si="36"/>
        <v>7.2072072072072073</v>
      </c>
      <c r="G1143" s="188">
        <f>G1138</f>
        <v>555</v>
      </c>
      <c r="H1143" s="119" t="s">
        <v>1186</v>
      </c>
      <c r="I1143" s="143" t="s">
        <v>1066</v>
      </c>
      <c r="J1143" s="420" t="s">
        <v>1589</v>
      </c>
    </row>
    <row r="1144" spans="1:10" ht="15.75" x14ac:dyDescent="0.25">
      <c r="A1144" s="291">
        <v>43278</v>
      </c>
      <c r="B1144" s="352" t="s">
        <v>521</v>
      </c>
      <c r="C1144" s="118" t="s">
        <v>176</v>
      </c>
      <c r="D1144" s="123" t="s">
        <v>3</v>
      </c>
      <c r="E1144" s="331">
        <v>2500</v>
      </c>
      <c r="F1144" s="187">
        <f t="shared" si="36"/>
        <v>4.5045045045045047</v>
      </c>
      <c r="G1144" s="188">
        <f>G1130</f>
        <v>555</v>
      </c>
      <c r="H1144" s="119" t="s">
        <v>503</v>
      </c>
      <c r="I1144" s="143" t="s">
        <v>1066</v>
      </c>
      <c r="J1144" s="420" t="s">
        <v>1557</v>
      </c>
    </row>
    <row r="1145" spans="1:10" ht="15.75" x14ac:dyDescent="0.25">
      <c r="A1145" s="291">
        <v>43278</v>
      </c>
      <c r="B1145" s="352" t="s">
        <v>1744</v>
      </c>
      <c r="C1145" s="118" t="s">
        <v>110</v>
      </c>
      <c r="D1145" s="123" t="s">
        <v>3</v>
      </c>
      <c r="E1145" s="146">
        <v>2369264</v>
      </c>
      <c r="F1145" s="187">
        <f t="shared" si="36"/>
        <v>4460.2948097667495</v>
      </c>
      <c r="G1145" s="188">
        <f>G1136</f>
        <v>531.19000000000005</v>
      </c>
      <c r="H1145" s="119" t="s">
        <v>522</v>
      </c>
      <c r="I1145" s="143" t="s">
        <v>1066</v>
      </c>
      <c r="J1145" s="57" t="s">
        <v>1745</v>
      </c>
    </row>
    <row r="1146" spans="1:10" ht="15.75" x14ac:dyDescent="0.25">
      <c r="A1146" s="291">
        <v>43278</v>
      </c>
      <c r="B1146" s="352" t="s">
        <v>1746</v>
      </c>
      <c r="C1146" s="118" t="s">
        <v>176</v>
      </c>
      <c r="D1146" s="125" t="s">
        <v>1584</v>
      </c>
      <c r="E1146" s="331">
        <v>6000</v>
      </c>
      <c r="F1146" s="187">
        <f>E1146/G1146</f>
        <v>10.810810810810811</v>
      </c>
      <c r="G1146" s="188">
        <f>G1097</f>
        <v>555</v>
      </c>
      <c r="H1146" s="364" t="s">
        <v>1626</v>
      </c>
      <c r="I1146" s="143" t="s">
        <v>1066</v>
      </c>
      <c r="J1146" s="420" t="s">
        <v>1627</v>
      </c>
    </row>
    <row r="1147" spans="1:10" ht="15.75" x14ac:dyDescent="0.25">
      <c r="A1147" s="291">
        <v>43279</v>
      </c>
      <c r="B1147" s="352" t="s">
        <v>1747</v>
      </c>
      <c r="C1147" s="118" t="s">
        <v>176</v>
      </c>
      <c r="D1147" s="125" t="s">
        <v>34</v>
      </c>
      <c r="E1147" s="331">
        <v>4000</v>
      </c>
      <c r="F1147" s="187">
        <f>E1147/G1147</f>
        <v>7.2072072072072073</v>
      </c>
      <c r="G1147" s="188">
        <f>G1115</f>
        <v>555</v>
      </c>
      <c r="H1147" s="119" t="s">
        <v>33</v>
      </c>
      <c r="I1147" s="143" t="s">
        <v>1066</v>
      </c>
      <c r="J1147" s="420" t="s">
        <v>1597</v>
      </c>
    </row>
    <row r="1148" spans="1:10" ht="15.75" x14ac:dyDescent="0.25">
      <c r="A1148" s="291">
        <v>43280</v>
      </c>
      <c r="B1148" s="352" t="s">
        <v>1748</v>
      </c>
      <c r="C1148" s="118" t="s">
        <v>176</v>
      </c>
      <c r="D1148" s="125" t="s">
        <v>34</v>
      </c>
      <c r="E1148" s="331">
        <v>7000</v>
      </c>
      <c r="F1148" s="187">
        <f>E1148/G1148</f>
        <v>12.612612612612613</v>
      </c>
      <c r="G1148" s="188">
        <f>G1147</f>
        <v>555</v>
      </c>
      <c r="H1148" s="119" t="s">
        <v>33</v>
      </c>
      <c r="I1148" s="143" t="s">
        <v>1066</v>
      </c>
      <c r="J1148" s="420" t="s">
        <v>1597</v>
      </c>
    </row>
    <row r="1149" spans="1:10" ht="15.75" x14ac:dyDescent="0.25">
      <c r="A1149" s="291">
        <v>43280</v>
      </c>
      <c r="B1149" s="352" t="s">
        <v>1749</v>
      </c>
      <c r="C1149" s="120" t="s">
        <v>109</v>
      </c>
      <c r="D1149" s="125" t="s">
        <v>3</v>
      </c>
      <c r="E1149" s="146">
        <v>29595</v>
      </c>
      <c r="F1149" s="187">
        <f t="shared" si="36"/>
        <v>53.324324324324323</v>
      </c>
      <c r="G1149" s="188">
        <v>555</v>
      </c>
      <c r="H1149" s="119" t="s">
        <v>522</v>
      </c>
      <c r="I1149" s="143" t="s">
        <v>1066</v>
      </c>
      <c r="J1149" s="57" t="s">
        <v>1750</v>
      </c>
    </row>
    <row r="1150" spans="1:10" ht="15.75" x14ac:dyDescent="0.25">
      <c r="A1150" s="291">
        <v>43280</v>
      </c>
      <c r="B1150" s="352" t="s">
        <v>1751</v>
      </c>
      <c r="C1150" s="118" t="s">
        <v>1381</v>
      </c>
      <c r="D1150" s="125" t="s">
        <v>3</v>
      </c>
      <c r="E1150" s="331">
        <v>5172</v>
      </c>
      <c r="F1150" s="187">
        <f t="shared" si="36"/>
        <v>9.3189189189189197</v>
      </c>
      <c r="G1150" s="188">
        <f t="shared" si="38"/>
        <v>555</v>
      </c>
      <c r="H1150" s="119" t="s">
        <v>33</v>
      </c>
      <c r="I1150" s="143" t="s">
        <v>1066</v>
      </c>
      <c r="J1150" s="397" t="s">
        <v>1752</v>
      </c>
    </row>
    <row r="1151" spans="1:10" ht="15.75" x14ac:dyDescent="0.25">
      <c r="A1151" s="291">
        <v>43280</v>
      </c>
      <c r="B1151" s="352" t="s">
        <v>1753</v>
      </c>
      <c r="C1151" s="118" t="s">
        <v>1381</v>
      </c>
      <c r="D1151" s="125" t="s">
        <v>3</v>
      </c>
      <c r="E1151" s="331">
        <v>500</v>
      </c>
      <c r="F1151" s="187">
        <f t="shared" si="36"/>
        <v>0.90090090090090091</v>
      </c>
      <c r="G1151" s="188">
        <f t="shared" si="38"/>
        <v>555</v>
      </c>
      <c r="H1151" s="119" t="s">
        <v>33</v>
      </c>
      <c r="I1151" s="143" t="s">
        <v>1066</v>
      </c>
      <c r="J1151" s="397" t="s">
        <v>1754</v>
      </c>
    </row>
    <row r="1152" spans="1:10" ht="15.75" x14ac:dyDescent="0.25">
      <c r="A1152" s="311">
        <v>43280</v>
      </c>
      <c r="B1152" s="369" t="s">
        <v>1755</v>
      </c>
      <c r="C1152" s="120" t="s">
        <v>109</v>
      </c>
      <c r="D1152" s="125" t="s">
        <v>3</v>
      </c>
      <c r="E1152" s="342">
        <v>15795</v>
      </c>
      <c r="F1152" s="187">
        <f t="shared" si="36"/>
        <v>28.45945945945946</v>
      </c>
      <c r="G1152" s="188">
        <f t="shared" si="38"/>
        <v>555</v>
      </c>
      <c r="H1152" s="119" t="s">
        <v>479</v>
      </c>
      <c r="I1152" s="143" t="s">
        <v>1066</v>
      </c>
      <c r="J1152" s="424" t="s">
        <v>1756</v>
      </c>
    </row>
    <row r="1153" spans="1:10" ht="15.75" x14ac:dyDescent="0.25">
      <c r="A1153" s="392">
        <v>43283</v>
      </c>
      <c r="B1153" s="303" t="s">
        <v>1757</v>
      </c>
      <c r="C1153" s="144" t="s">
        <v>171</v>
      </c>
      <c r="D1153" s="125" t="s">
        <v>3</v>
      </c>
      <c r="E1153" s="356">
        <v>138000</v>
      </c>
      <c r="F1153" s="187">
        <f>E1153/G1153</f>
        <v>246.60912453760787</v>
      </c>
      <c r="G1153" s="188">
        <v>559.59</v>
      </c>
      <c r="H1153" s="283" t="s">
        <v>503</v>
      </c>
      <c r="I1153" s="143" t="s">
        <v>90</v>
      </c>
      <c r="J1153" s="137" t="s">
        <v>1758</v>
      </c>
    </row>
    <row r="1154" spans="1:10" ht="15.75" x14ac:dyDescent="0.25">
      <c r="A1154" s="392">
        <v>43283</v>
      </c>
      <c r="B1154" s="303" t="s">
        <v>1759</v>
      </c>
      <c r="C1154" s="118" t="s">
        <v>176</v>
      </c>
      <c r="D1154" s="124" t="s">
        <v>25</v>
      </c>
      <c r="E1154" s="356">
        <v>7000</v>
      </c>
      <c r="F1154" s="187">
        <f t="shared" ref="F1154:F1219" si="39">E1154/G1154</f>
        <v>12.509158491038081</v>
      </c>
      <c r="G1154" s="188">
        <v>559.59</v>
      </c>
      <c r="H1154" s="283" t="s">
        <v>61</v>
      </c>
      <c r="I1154" s="143" t="s">
        <v>90</v>
      </c>
      <c r="J1154" s="137" t="s">
        <v>1760</v>
      </c>
    </row>
    <row r="1155" spans="1:10" ht="15.75" x14ac:dyDescent="0.25">
      <c r="A1155" s="330">
        <v>43283</v>
      </c>
      <c r="B1155" s="352" t="s">
        <v>1761</v>
      </c>
      <c r="C1155" s="144" t="s">
        <v>524</v>
      </c>
      <c r="D1155" s="123" t="s">
        <v>3</v>
      </c>
      <c r="E1155" s="393">
        <v>350000</v>
      </c>
      <c r="F1155" s="187">
        <f t="shared" si="39"/>
        <v>625.45792455190406</v>
      </c>
      <c r="G1155" s="188">
        <v>559.59</v>
      </c>
      <c r="H1155" s="283" t="s">
        <v>522</v>
      </c>
      <c r="I1155" s="143" t="s">
        <v>90</v>
      </c>
      <c r="J1155" s="408" t="s">
        <v>1762</v>
      </c>
    </row>
    <row r="1156" spans="1:10" ht="15.75" x14ac:dyDescent="0.25">
      <c r="A1156" s="330">
        <v>43283</v>
      </c>
      <c r="B1156" s="352" t="s">
        <v>1763</v>
      </c>
      <c r="C1156" s="144" t="s">
        <v>331</v>
      </c>
      <c r="D1156" s="123" t="s">
        <v>3</v>
      </c>
      <c r="E1156" s="393">
        <v>100000</v>
      </c>
      <c r="F1156" s="187">
        <f t="shared" si="39"/>
        <v>178.70226415768687</v>
      </c>
      <c r="G1156" s="188">
        <v>559.59</v>
      </c>
      <c r="H1156" s="283" t="s">
        <v>522</v>
      </c>
      <c r="I1156" s="143" t="s">
        <v>90</v>
      </c>
      <c r="J1156" s="408" t="s">
        <v>1762</v>
      </c>
    </row>
    <row r="1157" spans="1:10" ht="15.75" x14ac:dyDescent="0.25">
      <c r="A1157" s="330">
        <v>43283</v>
      </c>
      <c r="B1157" s="352" t="s">
        <v>1764</v>
      </c>
      <c r="C1157" s="112" t="s">
        <v>110</v>
      </c>
      <c r="D1157" s="123" t="s">
        <v>3</v>
      </c>
      <c r="E1157" s="393">
        <v>88200</v>
      </c>
      <c r="F1157" s="187">
        <f t="shared" si="39"/>
        <v>157.61539698707981</v>
      </c>
      <c r="G1157" s="188">
        <v>559.59</v>
      </c>
      <c r="H1157" s="283" t="s">
        <v>522</v>
      </c>
      <c r="I1157" s="143" t="s">
        <v>90</v>
      </c>
      <c r="J1157" s="408" t="s">
        <v>1765</v>
      </c>
    </row>
    <row r="1158" spans="1:10" ht="15.75" x14ac:dyDescent="0.25">
      <c r="A1158" s="343">
        <v>43283</v>
      </c>
      <c r="B1158" s="369" t="s">
        <v>1766</v>
      </c>
      <c r="C1158" s="112" t="s">
        <v>110</v>
      </c>
      <c r="D1158" s="123" t="s">
        <v>3</v>
      </c>
      <c r="E1158" s="393">
        <v>657456</v>
      </c>
      <c r="F1158" s="187">
        <f t="shared" si="39"/>
        <v>1174.8887578405618</v>
      </c>
      <c r="G1158" s="188">
        <v>559.59</v>
      </c>
      <c r="H1158" s="283" t="s">
        <v>522</v>
      </c>
      <c r="I1158" s="143" t="s">
        <v>90</v>
      </c>
      <c r="J1158" s="408" t="s">
        <v>1767</v>
      </c>
    </row>
    <row r="1159" spans="1:10" ht="15.75" x14ac:dyDescent="0.25">
      <c r="A1159" s="343">
        <v>43283</v>
      </c>
      <c r="B1159" s="369" t="s">
        <v>1768</v>
      </c>
      <c r="C1159" s="112" t="s">
        <v>110</v>
      </c>
      <c r="D1159" s="123" t="s">
        <v>3</v>
      </c>
      <c r="E1159" s="302">
        <v>51017</v>
      </c>
      <c r="F1159" s="187">
        <f t="shared" si="39"/>
        <v>91.168534105327112</v>
      </c>
      <c r="G1159" s="188">
        <v>559.59</v>
      </c>
      <c r="H1159" s="283" t="s">
        <v>522</v>
      </c>
      <c r="I1159" s="143" t="s">
        <v>90</v>
      </c>
      <c r="J1159" s="408" t="s">
        <v>1769</v>
      </c>
    </row>
    <row r="1160" spans="1:10" ht="15.75" x14ac:dyDescent="0.25">
      <c r="A1160" s="343">
        <v>43283</v>
      </c>
      <c r="B1160" s="352" t="s">
        <v>1770</v>
      </c>
      <c r="C1160" s="112" t="s">
        <v>110</v>
      </c>
      <c r="D1160" s="123" t="s">
        <v>3</v>
      </c>
      <c r="E1160" s="302">
        <v>763318</v>
      </c>
      <c r="F1160" s="187">
        <f t="shared" si="39"/>
        <v>1364.0665487231722</v>
      </c>
      <c r="G1160" s="188">
        <v>559.59</v>
      </c>
      <c r="H1160" s="283" t="s">
        <v>522</v>
      </c>
      <c r="I1160" s="143" t="s">
        <v>90</v>
      </c>
      <c r="J1160" s="408" t="s">
        <v>1771</v>
      </c>
    </row>
    <row r="1161" spans="1:10" ht="15.75" x14ac:dyDescent="0.25">
      <c r="A1161" s="343">
        <v>43284</v>
      </c>
      <c r="B1161" s="352" t="s">
        <v>1772</v>
      </c>
      <c r="C1161" s="112" t="s">
        <v>331</v>
      </c>
      <c r="D1161" s="123" t="s">
        <v>3</v>
      </c>
      <c r="E1161" s="302">
        <v>53200</v>
      </c>
      <c r="F1161" s="187">
        <f t="shared" si="39"/>
        <v>95.069604531889411</v>
      </c>
      <c r="G1161" s="188">
        <v>559.59</v>
      </c>
      <c r="H1161" s="283" t="s">
        <v>522</v>
      </c>
      <c r="I1161" s="143" t="s">
        <v>90</v>
      </c>
      <c r="J1161" s="408" t="s">
        <v>1773</v>
      </c>
    </row>
    <row r="1162" spans="1:10" ht="15.75" x14ac:dyDescent="0.25">
      <c r="A1162" s="388">
        <v>43284</v>
      </c>
      <c r="B1162" s="303" t="s">
        <v>1774</v>
      </c>
      <c r="C1162" s="120" t="s">
        <v>108</v>
      </c>
      <c r="D1162" s="125" t="s">
        <v>3</v>
      </c>
      <c r="E1162" s="356">
        <v>3540</v>
      </c>
      <c r="F1162" s="187">
        <f t="shared" si="39"/>
        <v>6.3260601511821148</v>
      </c>
      <c r="G1162" s="188">
        <v>559.59</v>
      </c>
      <c r="H1162" s="283" t="s">
        <v>156</v>
      </c>
      <c r="I1162" s="143" t="s">
        <v>90</v>
      </c>
      <c r="J1162" s="137" t="s">
        <v>1775</v>
      </c>
    </row>
    <row r="1163" spans="1:10" ht="15.75" x14ac:dyDescent="0.25">
      <c r="A1163" s="388">
        <v>43284</v>
      </c>
      <c r="B1163" s="303" t="s">
        <v>1776</v>
      </c>
      <c r="C1163" s="118" t="s">
        <v>764</v>
      </c>
      <c r="D1163" s="123" t="s">
        <v>34</v>
      </c>
      <c r="E1163" s="356">
        <v>10000</v>
      </c>
      <c r="F1163" s="187">
        <f t="shared" si="39"/>
        <v>17.870226415768688</v>
      </c>
      <c r="G1163" s="188">
        <v>559.59</v>
      </c>
      <c r="H1163" s="283" t="s">
        <v>39</v>
      </c>
      <c r="I1163" s="143" t="s">
        <v>90</v>
      </c>
      <c r="J1163" s="137" t="s">
        <v>1777</v>
      </c>
    </row>
    <row r="1164" spans="1:10" ht="15.75" x14ac:dyDescent="0.25">
      <c r="A1164" s="388">
        <v>43284</v>
      </c>
      <c r="B1164" s="303" t="s">
        <v>1778</v>
      </c>
      <c r="C1164" s="118" t="s">
        <v>764</v>
      </c>
      <c r="D1164" s="123" t="s">
        <v>34</v>
      </c>
      <c r="E1164" s="356">
        <v>12000</v>
      </c>
      <c r="F1164" s="187">
        <f t="shared" si="39"/>
        <v>21.444271698922424</v>
      </c>
      <c r="G1164" s="188">
        <v>559.59</v>
      </c>
      <c r="H1164" s="283" t="s">
        <v>39</v>
      </c>
      <c r="I1164" s="143" t="s">
        <v>90</v>
      </c>
      <c r="J1164" s="137" t="s">
        <v>1779</v>
      </c>
    </row>
    <row r="1165" spans="1:10" ht="15.75" x14ac:dyDescent="0.25">
      <c r="A1165" s="388">
        <v>43284</v>
      </c>
      <c r="B1165" s="303" t="s">
        <v>1780</v>
      </c>
      <c r="C1165" s="118" t="s">
        <v>176</v>
      </c>
      <c r="D1165" s="123" t="s">
        <v>34</v>
      </c>
      <c r="E1165" s="356">
        <v>5000</v>
      </c>
      <c r="F1165" s="187">
        <f t="shared" si="39"/>
        <v>8.9351132078843438</v>
      </c>
      <c r="G1165" s="188">
        <v>559.59</v>
      </c>
      <c r="H1165" s="283" t="s">
        <v>152</v>
      </c>
      <c r="I1165" s="143" t="s">
        <v>90</v>
      </c>
      <c r="J1165" s="137" t="s">
        <v>1781</v>
      </c>
    </row>
    <row r="1166" spans="1:10" ht="15.75" x14ac:dyDescent="0.25">
      <c r="A1166" s="388">
        <v>43284</v>
      </c>
      <c r="B1166" s="303" t="s">
        <v>1782</v>
      </c>
      <c r="C1166" s="118" t="s">
        <v>176</v>
      </c>
      <c r="D1166" s="123" t="s">
        <v>34</v>
      </c>
      <c r="E1166" s="356">
        <v>15000</v>
      </c>
      <c r="F1166" s="187">
        <f t="shared" si="39"/>
        <v>26.80533962365303</v>
      </c>
      <c r="G1166" s="188">
        <v>559.59</v>
      </c>
      <c r="H1166" s="283" t="s">
        <v>152</v>
      </c>
      <c r="I1166" s="143" t="s">
        <v>90</v>
      </c>
      <c r="J1166" s="137" t="s">
        <v>1781</v>
      </c>
    </row>
    <row r="1167" spans="1:10" ht="15.75" x14ac:dyDescent="0.25">
      <c r="A1167" s="388">
        <v>43284</v>
      </c>
      <c r="B1167" s="303" t="s">
        <v>1783</v>
      </c>
      <c r="C1167" s="118" t="s">
        <v>176</v>
      </c>
      <c r="D1167" s="123" t="s">
        <v>34</v>
      </c>
      <c r="E1167" s="356">
        <v>10000</v>
      </c>
      <c r="F1167" s="187">
        <f t="shared" si="39"/>
        <v>17.870226415768688</v>
      </c>
      <c r="G1167" s="188">
        <v>559.59</v>
      </c>
      <c r="H1167" s="283" t="s">
        <v>152</v>
      </c>
      <c r="I1167" s="143" t="s">
        <v>90</v>
      </c>
      <c r="J1167" s="137" t="s">
        <v>1781</v>
      </c>
    </row>
    <row r="1168" spans="1:10" ht="15.75" x14ac:dyDescent="0.25">
      <c r="A1168" s="388">
        <v>43284</v>
      </c>
      <c r="B1168" s="303" t="s">
        <v>1784</v>
      </c>
      <c r="C1168" s="118" t="s">
        <v>176</v>
      </c>
      <c r="D1168" s="123" t="s">
        <v>34</v>
      </c>
      <c r="E1168" s="356">
        <v>20000</v>
      </c>
      <c r="F1168" s="187">
        <f t="shared" si="39"/>
        <v>35.740452831537375</v>
      </c>
      <c r="G1168" s="188">
        <v>559.59</v>
      </c>
      <c r="H1168" s="283" t="s">
        <v>152</v>
      </c>
      <c r="I1168" s="143" t="s">
        <v>90</v>
      </c>
      <c r="J1168" s="137" t="s">
        <v>1781</v>
      </c>
    </row>
    <row r="1169" spans="1:10" ht="15.75" x14ac:dyDescent="0.25">
      <c r="A1169" s="388">
        <v>43284</v>
      </c>
      <c r="B1169" s="303" t="s">
        <v>1785</v>
      </c>
      <c r="C1169" s="118" t="s">
        <v>176</v>
      </c>
      <c r="D1169" s="123" t="s">
        <v>34</v>
      </c>
      <c r="E1169" s="356">
        <v>10000</v>
      </c>
      <c r="F1169" s="187">
        <f t="shared" si="39"/>
        <v>17.870226415768688</v>
      </c>
      <c r="G1169" s="188">
        <v>559.59</v>
      </c>
      <c r="H1169" s="283" t="s">
        <v>33</v>
      </c>
      <c r="I1169" s="143" t="s">
        <v>90</v>
      </c>
      <c r="J1169" s="137" t="s">
        <v>1786</v>
      </c>
    </row>
    <row r="1170" spans="1:10" ht="15.75" x14ac:dyDescent="0.25">
      <c r="A1170" s="388">
        <v>43284</v>
      </c>
      <c r="B1170" s="303" t="s">
        <v>1787</v>
      </c>
      <c r="C1170" s="118" t="s">
        <v>176</v>
      </c>
      <c r="D1170" s="123" t="s">
        <v>34</v>
      </c>
      <c r="E1170" s="356">
        <v>8500</v>
      </c>
      <c r="F1170" s="187">
        <f t="shared" si="39"/>
        <v>15.189692453403383</v>
      </c>
      <c r="G1170" s="188">
        <v>559.59</v>
      </c>
      <c r="H1170" s="283" t="s">
        <v>33</v>
      </c>
      <c r="I1170" s="143" t="s">
        <v>90</v>
      </c>
      <c r="J1170" s="137" t="s">
        <v>1786</v>
      </c>
    </row>
    <row r="1171" spans="1:10" ht="15.75" x14ac:dyDescent="0.25">
      <c r="A1171" s="388">
        <v>43284</v>
      </c>
      <c r="B1171" s="303" t="s">
        <v>1788</v>
      </c>
      <c r="C1171" s="118" t="s">
        <v>176</v>
      </c>
      <c r="D1171" s="123" t="s">
        <v>34</v>
      </c>
      <c r="E1171" s="356">
        <v>9000</v>
      </c>
      <c r="F1171" s="187">
        <f t="shared" si="39"/>
        <v>16.083203774191819</v>
      </c>
      <c r="G1171" s="188">
        <v>559.59</v>
      </c>
      <c r="H1171" s="283" t="s">
        <v>33</v>
      </c>
      <c r="I1171" s="143" t="s">
        <v>90</v>
      </c>
      <c r="J1171" s="137" t="s">
        <v>1786</v>
      </c>
    </row>
    <row r="1172" spans="1:10" ht="15.75" x14ac:dyDescent="0.25">
      <c r="A1172" s="388">
        <v>43284</v>
      </c>
      <c r="B1172" s="303" t="s">
        <v>1784</v>
      </c>
      <c r="C1172" s="118" t="s">
        <v>176</v>
      </c>
      <c r="D1172" s="123" t="s">
        <v>34</v>
      </c>
      <c r="E1172" s="356">
        <v>20000</v>
      </c>
      <c r="F1172" s="187">
        <f t="shared" si="39"/>
        <v>35.740452831537375</v>
      </c>
      <c r="G1172" s="188">
        <v>559.59</v>
      </c>
      <c r="H1172" s="283" t="s">
        <v>33</v>
      </c>
      <c r="I1172" s="143" t="s">
        <v>90</v>
      </c>
      <c r="J1172" s="137" t="s">
        <v>1786</v>
      </c>
    </row>
    <row r="1173" spans="1:10" ht="15.75" x14ac:dyDescent="0.25">
      <c r="A1173" s="388">
        <v>43284</v>
      </c>
      <c r="B1173" s="303" t="s">
        <v>1789</v>
      </c>
      <c r="C1173" s="118" t="s">
        <v>176</v>
      </c>
      <c r="D1173" s="123" t="s">
        <v>34</v>
      </c>
      <c r="E1173" s="356">
        <v>5000</v>
      </c>
      <c r="F1173" s="187">
        <f t="shared" si="39"/>
        <v>8.9351132078843438</v>
      </c>
      <c r="G1173" s="188">
        <v>559.59</v>
      </c>
      <c r="H1173" s="283" t="s">
        <v>39</v>
      </c>
      <c r="I1173" s="143" t="s">
        <v>90</v>
      </c>
      <c r="J1173" s="137" t="s">
        <v>1790</v>
      </c>
    </row>
    <row r="1174" spans="1:10" ht="15.75" x14ac:dyDescent="0.25">
      <c r="A1174" s="388">
        <v>43284</v>
      </c>
      <c r="B1174" s="303" t="s">
        <v>1791</v>
      </c>
      <c r="C1174" s="118" t="s">
        <v>176</v>
      </c>
      <c r="D1174" s="123" t="s">
        <v>34</v>
      </c>
      <c r="E1174" s="356">
        <v>14000</v>
      </c>
      <c r="F1174" s="187">
        <f t="shared" si="39"/>
        <v>25.018316982076161</v>
      </c>
      <c r="G1174" s="188">
        <v>559.59</v>
      </c>
      <c r="H1174" s="283" t="s">
        <v>39</v>
      </c>
      <c r="I1174" s="143" t="s">
        <v>90</v>
      </c>
      <c r="J1174" s="137" t="s">
        <v>1790</v>
      </c>
    </row>
    <row r="1175" spans="1:10" ht="15.75" x14ac:dyDescent="0.25">
      <c r="A1175" s="388">
        <v>43284</v>
      </c>
      <c r="B1175" s="303" t="s">
        <v>1784</v>
      </c>
      <c r="C1175" s="118" t="s">
        <v>176</v>
      </c>
      <c r="D1175" s="123" t="s">
        <v>34</v>
      </c>
      <c r="E1175" s="356">
        <v>20000</v>
      </c>
      <c r="F1175" s="187">
        <f t="shared" si="39"/>
        <v>35.740452831537375</v>
      </c>
      <c r="G1175" s="188">
        <v>559.59</v>
      </c>
      <c r="H1175" s="283" t="s">
        <v>39</v>
      </c>
      <c r="I1175" s="143" t="s">
        <v>90</v>
      </c>
      <c r="J1175" s="137" t="s">
        <v>1790</v>
      </c>
    </row>
    <row r="1176" spans="1:10" ht="15.75" x14ac:dyDescent="0.25">
      <c r="A1176" s="388">
        <v>43284</v>
      </c>
      <c r="B1176" s="303" t="s">
        <v>1792</v>
      </c>
      <c r="C1176" s="118" t="s">
        <v>176</v>
      </c>
      <c r="D1176" s="124" t="s">
        <v>25</v>
      </c>
      <c r="E1176" s="356">
        <v>3000</v>
      </c>
      <c r="F1176" s="187">
        <f t="shared" si="39"/>
        <v>5.3610679247306061</v>
      </c>
      <c r="G1176" s="188">
        <v>559.59</v>
      </c>
      <c r="H1176" s="283" t="s">
        <v>61</v>
      </c>
      <c r="I1176" s="143" t="s">
        <v>90</v>
      </c>
      <c r="J1176" s="137" t="s">
        <v>1760</v>
      </c>
    </row>
    <row r="1177" spans="1:10" ht="15.75" x14ac:dyDescent="0.25">
      <c r="A1177" s="388">
        <v>43284</v>
      </c>
      <c r="B1177" s="303" t="s">
        <v>1793</v>
      </c>
      <c r="C1177" s="118" t="s">
        <v>176</v>
      </c>
      <c r="D1177" s="125" t="s">
        <v>102</v>
      </c>
      <c r="E1177" s="356">
        <v>2000</v>
      </c>
      <c r="F1177" s="187">
        <f t="shared" si="39"/>
        <v>3.5740452831537373</v>
      </c>
      <c r="G1177" s="188">
        <v>559.59</v>
      </c>
      <c r="H1177" s="283" t="s">
        <v>156</v>
      </c>
      <c r="I1177" s="143" t="s">
        <v>90</v>
      </c>
      <c r="J1177" s="137" t="s">
        <v>1794</v>
      </c>
    </row>
    <row r="1178" spans="1:10" ht="15.75" x14ac:dyDescent="0.25">
      <c r="A1178" s="388">
        <v>43284</v>
      </c>
      <c r="B1178" s="303" t="s">
        <v>1795</v>
      </c>
      <c r="C1178" s="118" t="s">
        <v>176</v>
      </c>
      <c r="D1178" s="125" t="s">
        <v>102</v>
      </c>
      <c r="E1178" s="356">
        <v>10000</v>
      </c>
      <c r="F1178" s="187">
        <f t="shared" si="39"/>
        <v>17.870226415768688</v>
      </c>
      <c r="G1178" s="188">
        <v>559.59</v>
      </c>
      <c r="H1178" s="283" t="s">
        <v>156</v>
      </c>
      <c r="I1178" s="143" t="s">
        <v>90</v>
      </c>
      <c r="J1178" s="137" t="s">
        <v>1794</v>
      </c>
    </row>
    <row r="1179" spans="1:10" ht="15.75" x14ac:dyDescent="0.25">
      <c r="A1179" s="388">
        <v>43284</v>
      </c>
      <c r="B1179" s="303" t="s">
        <v>1795</v>
      </c>
      <c r="C1179" s="118" t="s">
        <v>176</v>
      </c>
      <c r="D1179" s="125" t="s">
        <v>102</v>
      </c>
      <c r="E1179" s="356">
        <v>10000</v>
      </c>
      <c r="F1179" s="187">
        <f t="shared" si="39"/>
        <v>17.870226415768688</v>
      </c>
      <c r="G1179" s="188">
        <v>559.59</v>
      </c>
      <c r="H1179" s="283" t="s">
        <v>519</v>
      </c>
      <c r="I1179" s="143" t="s">
        <v>90</v>
      </c>
      <c r="J1179" s="137" t="s">
        <v>1796</v>
      </c>
    </row>
    <row r="1180" spans="1:10" ht="15.75" x14ac:dyDescent="0.25">
      <c r="A1180" s="388">
        <v>43284</v>
      </c>
      <c r="B1180" s="303" t="s">
        <v>1795</v>
      </c>
      <c r="C1180" s="118" t="s">
        <v>176</v>
      </c>
      <c r="D1180" s="125" t="s">
        <v>102</v>
      </c>
      <c r="E1180" s="356">
        <v>10000</v>
      </c>
      <c r="F1180" s="187">
        <f t="shared" si="39"/>
        <v>17.870226415768688</v>
      </c>
      <c r="G1180" s="188">
        <v>559.59</v>
      </c>
      <c r="H1180" s="283" t="s">
        <v>31</v>
      </c>
      <c r="I1180" s="143" t="s">
        <v>90</v>
      </c>
      <c r="J1180" s="137" t="s">
        <v>1797</v>
      </c>
    </row>
    <row r="1181" spans="1:10" ht="15.75" x14ac:dyDescent="0.25">
      <c r="A1181" s="388">
        <v>43284</v>
      </c>
      <c r="B1181" s="303" t="s">
        <v>1798</v>
      </c>
      <c r="C1181" s="118" t="s">
        <v>176</v>
      </c>
      <c r="D1181" s="123" t="s">
        <v>34</v>
      </c>
      <c r="E1181" s="356">
        <v>7000</v>
      </c>
      <c r="F1181" s="187">
        <f t="shared" si="39"/>
        <v>12.509158491038081</v>
      </c>
      <c r="G1181" s="188">
        <v>559.59</v>
      </c>
      <c r="H1181" s="283" t="s">
        <v>41</v>
      </c>
      <c r="I1181" s="143" t="s">
        <v>90</v>
      </c>
      <c r="J1181" s="137" t="s">
        <v>1799</v>
      </c>
    </row>
    <row r="1182" spans="1:10" ht="15.75" x14ac:dyDescent="0.25">
      <c r="A1182" s="388">
        <v>43284</v>
      </c>
      <c r="B1182" s="303" t="s">
        <v>1800</v>
      </c>
      <c r="C1182" s="118" t="s">
        <v>176</v>
      </c>
      <c r="D1182" s="123" t="s">
        <v>34</v>
      </c>
      <c r="E1182" s="356">
        <v>7000</v>
      </c>
      <c r="F1182" s="187">
        <f t="shared" si="39"/>
        <v>12.509158491038081</v>
      </c>
      <c r="G1182" s="188">
        <v>559.59</v>
      </c>
      <c r="H1182" s="283" t="s">
        <v>41</v>
      </c>
      <c r="I1182" s="143" t="s">
        <v>90</v>
      </c>
      <c r="J1182" s="137" t="s">
        <v>1799</v>
      </c>
    </row>
    <row r="1183" spans="1:10" ht="15.75" x14ac:dyDescent="0.25">
      <c r="A1183" s="388">
        <v>43284</v>
      </c>
      <c r="B1183" s="303" t="s">
        <v>1801</v>
      </c>
      <c r="C1183" s="118" t="s">
        <v>176</v>
      </c>
      <c r="D1183" s="123" t="s">
        <v>34</v>
      </c>
      <c r="E1183" s="356">
        <v>7000</v>
      </c>
      <c r="F1183" s="187">
        <f t="shared" si="39"/>
        <v>12.509158491038081</v>
      </c>
      <c r="G1183" s="188">
        <v>559.59</v>
      </c>
      <c r="H1183" s="283" t="s">
        <v>41</v>
      </c>
      <c r="I1183" s="143" t="s">
        <v>90</v>
      </c>
      <c r="J1183" s="137" t="s">
        <v>1799</v>
      </c>
    </row>
    <row r="1184" spans="1:10" ht="15.75" x14ac:dyDescent="0.25">
      <c r="A1184" s="388">
        <v>43284</v>
      </c>
      <c r="B1184" s="303" t="s">
        <v>1784</v>
      </c>
      <c r="C1184" s="118" t="s">
        <v>176</v>
      </c>
      <c r="D1184" s="123" t="s">
        <v>34</v>
      </c>
      <c r="E1184" s="356">
        <v>20000</v>
      </c>
      <c r="F1184" s="187">
        <f t="shared" si="39"/>
        <v>35.740452831537375</v>
      </c>
      <c r="G1184" s="188">
        <v>559.59</v>
      </c>
      <c r="H1184" s="283" t="s">
        <v>41</v>
      </c>
      <c r="I1184" s="143" t="s">
        <v>90</v>
      </c>
      <c r="J1184" s="137" t="s">
        <v>1799</v>
      </c>
    </row>
    <row r="1185" spans="1:10" ht="15.75" x14ac:dyDescent="0.25">
      <c r="A1185" s="388">
        <v>43284</v>
      </c>
      <c r="B1185" s="303" t="s">
        <v>1783</v>
      </c>
      <c r="C1185" s="118" t="s">
        <v>176</v>
      </c>
      <c r="D1185" s="123" t="s">
        <v>34</v>
      </c>
      <c r="E1185" s="356">
        <v>10000</v>
      </c>
      <c r="F1185" s="187">
        <f t="shared" si="39"/>
        <v>17.870226415768688</v>
      </c>
      <c r="G1185" s="188">
        <v>559.59</v>
      </c>
      <c r="H1185" s="283" t="s">
        <v>40</v>
      </c>
      <c r="I1185" s="143" t="s">
        <v>90</v>
      </c>
      <c r="J1185" s="137" t="s">
        <v>1802</v>
      </c>
    </row>
    <row r="1186" spans="1:10" ht="15.75" x14ac:dyDescent="0.25">
      <c r="A1186" s="388">
        <v>43284</v>
      </c>
      <c r="B1186" s="303" t="s">
        <v>1784</v>
      </c>
      <c r="C1186" s="118" t="s">
        <v>176</v>
      </c>
      <c r="D1186" s="123" t="s">
        <v>34</v>
      </c>
      <c r="E1186" s="356">
        <v>20000</v>
      </c>
      <c r="F1186" s="187">
        <f t="shared" si="39"/>
        <v>35.740452831537375</v>
      </c>
      <c r="G1186" s="188">
        <v>559.59</v>
      </c>
      <c r="H1186" s="283" t="s">
        <v>40</v>
      </c>
      <c r="I1186" s="143" t="s">
        <v>90</v>
      </c>
      <c r="J1186" s="137" t="s">
        <v>1802</v>
      </c>
    </row>
    <row r="1187" spans="1:10" ht="15.75" x14ac:dyDescent="0.25">
      <c r="A1187" s="388">
        <v>43284</v>
      </c>
      <c r="B1187" s="303" t="s">
        <v>521</v>
      </c>
      <c r="C1187" s="118" t="s">
        <v>176</v>
      </c>
      <c r="D1187" s="123" t="s">
        <v>3</v>
      </c>
      <c r="E1187" s="356">
        <v>2000</v>
      </c>
      <c r="F1187" s="187">
        <f t="shared" si="39"/>
        <v>3.5740452831537373</v>
      </c>
      <c r="G1187" s="188">
        <v>559.59</v>
      </c>
      <c r="H1187" s="283" t="s">
        <v>503</v>
      </c>
      <c r="I1187" s="143" t="s">
        <v>90</v>
      </c>
      <c r="J1187" s="137" t="s">
        <v>1803</v>
      </c>
    </row>
    <row r="1188" spans="1:10" ht="15.75" x14ac:dyDescent="0.25">
      <c r="A1188" s="388">
        <v>43284</v>
      </c>
      <c r="B1188" s="303" t="s">
        <v>1804</v>
      </c>
      <c r="C1188" s="118" t="s">
        <v>176</v>
      </c>
      <c r="D1188" s="123" t="s">
        <v>3</v>
      </c>
      <c r="E1188" s="356">
        <v>10000</v>
      </c>
      <c r="F1188" s="187">
        <f t="shared" si="39"/>
        <v>17.870226415768688</v>
      </c>
      <c r="G1188" s="188">
        <v>559.59</v>
      </c>
      <c r="H1188" s="283" t="s">
        <v>503</v>
      </c>
      <c r="I1188" s="143" t="s">
        <v>90</v>
      </c>
      <c r="J1188" s="137" t="s">
        <v>1803</v>
      </c>
    </row>
    <row r="1189" spans="1:10" ht="15.75" x14ac:dyDescent="0.25">
      <c r="A1189" s="129">
        <v>43284</v>
      </c>
      <c r="B1189" s="365" t="s">
        <v>1805</v>
      </c>
      <c r="C1189" s="118" t="s">
        <v>109</v>
      </c>
      <c r="D1189" s="123" t="s">
        <v>3</v>
      </c>
      <c r="E1189" s="356">
        <v>2925</v>
      </c>
      <c r="F1189" s="187">
        <f t="shared" si="39"/>
        <v>5.2270412266123412</v>
      </c>
      <c r="G1189" s="188">
        <v>559.59</v>
      </c>
      <c r="H1189" s="283" t="s">
        <v>479</v>
      </c>
      <c r="I1189" s="143" t="s">
        <v>90</v>
      </c>
      <c r="J1189" s="363" t="s">
        <v>1806</v>
      </c>
    </row>
    <row r="1190" spans="1:10" ht="15.75" x14ac:dyDescent="0.25">
      <c r="A1190" s="394">
        <v>43284</v>
      </c>
      <c r="B1190" s="352" t="s">
        <v>204</v>
      </c>
      <c r="C1190" s="118" t="s">
        <v>109</v>
      </c>
      <c r="D1190" s="123" t="s">
        <v>3</v>
      </c>
      <c r="E1190" s="356">
        <v>5850</v>
      </c>
      <c r="F1190" s="187">
        <f t="shared" si="39"/>
        <v>10.454082453224682</v>
      </c>
      <c r="G1190" s="188">
        <v>559.59</v>
      </c>
      <c r="H1190" s="283" t="s">
        <v>522</v>
      </c>
      <c r="I1190" s="143" t="s">
        <v>90</v>
      </c>
      <c r="J1190" s="408" t="s">
        <v>1807</v>
      </c>
    </row>
    <row r="1191" spans="1:10" ht="15.75" x14ac:dyDescent="0.25">
      <c r="A1191" s="388">
        <v>43285</v>
      </c>
      <c r="B1191" s="303" t="s">
        <v>1808</v>
      </c>
      <c r="C1191" s="144" t="s">
        <v>108</v>
      </c>
      <c r="D1191" s="124" t="s">
        <v>3</v>
      </c>
      <c r="E1191" s="356">
        <v>1400</v>
      </c>
      <c r="F1191" s="187">
        <f t="shared" si="39"/>
        <v>2.5018316982076163</v>
      </c>
      <c r="G1191" s="188">
        <v>559.59</v>
      </c>
      <c r="H1191" s="283" t="s">
        <v>31</v>
      </c>
      <c r="I1191" s="143" t="s">
        <v>90</v>
      </c>
      <c r="J1191" s="137" t="s">
        <v>1809</v>
      </c>
    </row>
    <row r="1192" spans="1:10" ht="15.75" x14ac:dyDescent="0.25">
      <c r="A1192" s="388">
        <v>43285</v>
      </c>
      <c r="B1192" s="303" t="s">
        <v>1810</v>
      </c>
      <c r="C1192" s="112" t="s">
        <v>401</v>
      </c>
      <c r="D1192" s="124" t="s">
        <v>3</v>
      </c>
      <c r="E1192" s="356">
        <v>64200</v>
      </c>
      <c r="F1192" s="187">
        <f t="shared" si="39"/>
        <v>114.72685358923496</v>
      </c>
      <c r="G1192" s="188">
        <v>559.59</v>
      </c>
      <c r="H1192" s="283" t="s">
        <v>503</v>
      </c>
      <c r="I1192" s="143" t="s">
        <v>90</v>
      </c>
      <c r="J1192" s="137" t="s">
        <v>1811</v>
      </c>
    </row>
    <row r="1193" spans="1:10" ht="15.75" x14ac:dyDescent="0.25">
      <c r="A1193" s="388">
        <v>43285</v>
      </c>
      <c r="B1193" s="303" t="s">
        <v>1812</v>
      </c>
      <c r="C1193" s="112" t="s">
        <v>401</v>
      </c>
      <c r="D1193" s="124" t="s">
        <v>3</v>
      </c>
      <c r="E1193" s="356">
        <v>29000</v>
      </c>
      <c r="F1193" s="187">
        <f t="shared" si="39"/>
        <v>51.823656605729191</v>
      </c>
      <c r="G1193" s="188">
        <v>559.59</v>
      </c>
      <c r="H1193" s="283" t="s">
        <v>503</v>
      </c>
      <c r="I1193" s="143" t="s">
        <v>90</v>
      </c>
      <c r="J1193" s="137" t="s">
        <v>1813</v>
      </c>
    </row>
    <row r="1194" spans="1:10" ht="15.75" x14ac:dyDescent="0.25">
      <c r="A1194" s="388">
        <v>43285</v>
      </c>
      <c r="B1194" s="303" t="s">
        <v>1814</v>
      </c>
      <c r="C1194" s="144" t="s">
        <v>524</v>
      </c>
      <c r="D1194" s="123" t="s">
        <v>3</v>
      </c>
      <c r="E1194" s="356">
        <v>7072</v>
      </c>
      <c r="F1194" s="187">
        <f t="shared" si="39"/>
        <v>12.637824121231615</v>
      </c>
      <c r="G1194" s="188">
        <v>559.59</v>
      </c>
      <c r="H1194" s="283" t="s">
        <v>503</v>
      </c>
      <c r="I1194" s="143" t="s">
        <v>90</v>
      </c>
      <c r="J1194" s="137" t="s">
        <v>1815</v>
      </c>
    </row>
    <row r="1195" spans="1:10" ht="15.75" x14ac:dyDescent="0.25">
      <c r="A1195" s="388">
        <v>43285</v>
      </c>
      <c r="B1195" s="427" t="s">
        <v>1816</v>
      </c>
      <c r="C1195" s="144" t="s">
        <v>524</v>
      </c>
      <c r="D1195" s="123" t="s">
        <v>3</v>
      </c>
      <c r="E1195" s="411">
        <v>54090</v>
      </c>
      <c r="F1195" s="187">
        <f t="shared" si="39"/>
        <v>96.66005468289282</v>
      </c>
      <c r="G1195" s="188">
        <v>559.59</v>
      </c>
      <c r="H1195" s="283" t="s">
        <v>503</v>
      </c>
      <c r="I1195" s="143" t="s">
        <v>90</v>
      </c>
      <c r="J1195" s="137" t="s">
        <v>1817</v>
      </c>
    </row>
    <row r="1196" spans="1:10" ht="15.75" x14ac:dyDescent="0.25">
      <c r="A1196" s="388">
        <v>43285</v>
      </c>
      <c r="B1196" s="303" t="s">
        <v>1818</v>
      </c>
      <c r="C1196" s="118" t="s">
        <v>176</v>
      </c>
      <c r="D1196" s="124" t="s">
        <v>25</v>
      </c>
      <c r="E1196" s="356">
        <v>5000</v>
      </c>
      <c r="F1196" s="187">
        <f t="shared" si="39"/>
        <v>8.9351132078843438</v>
      </c>
      <c r="G1196" s="188">
        <v>559.59</v>
      </c>
      <c r="H1196" s="283" t="s">
        <v>61</v>
      </c>
      <c r="I1196" s="143" t="s">
        <v>90</v>
      </c>
      <c r="J1196" s="137" t="s">
        <v>1760</v>
      </c>
    </row>
    <row r="1197" spans="1:10" ht="15.75" x14ac:dyDescent="0.25">
      <c r="A1197" s="388">
        <v>43285</v>
      </c>
      <c r="B1197" s="303" t="s">
        <v>1819</v>
      </c>
      <c r="C1197" s="118" t="s">
        <v>176</v>
      </c>
      <c r="D1197" s="123" t="s">
        <v>3</v>
      </c>
      <c r="E1197" s="356">
        <v>18500</v>
      </c>
      <c r="F1197" s="187">
        <f t="shared" si="39"/>
        <v>33.059918869172073</v>
      </c>
      <c r="G1197" s="188">
        <v>559.59</v>
      </c>
      <c r="H1197" s="283" t="s">
        <v>503</v>
      </c>
      <c r="I1197" s="143" t="s">
        <v>90</v>
      </c>
      <c r="J1197" s="137" t="s">
        <v>1803</v>
      </c>
    </row>
    <row r="1198" spans="1:10" ht="15.75" x14ac:dyDescent="0.25">
      <c r="A1198" s="388">
        <v>43286</v>
      </c>
      <c r="B1198" s="427" t="s">
        <v>1820</v>
      </c>
      <c r="C1198" s="118" t="s">
        <v>176</v>
      </c>
      <c r="D1198" s="124" t="s">
        <v>25</v>
      </c>
      <c r="E1198" s="411">
        <v>5000</v>
      </c>
      <c r="F1198" s="187">
        <f t="shared" si="39"/>
        <v>8.9351132078843438</v>
      </c>
      <c r="G1198" s="188">
        <v>559.59</v>
      </c>
      <c r="H1198" s="283" t="s">
        <v>61</v>
      </c>
      <c r="I1198" s="143" t="s">
        <v>90</v>
      </c>
      <c r="J1198" s="137" t="s">
        <v>1760</v>
      </c>
    </row>
    <row r="1199" spans="1:10" ht="15.75" x14ac:dyDescent="0.25">
      <c r="A1199" s="388">
        <v>43287</v>
      </c>
      <c r="B1199" s="427" t="s">
        <v>1818</v>
      </c>
      <c r="C1199" s="118" t="s">
        <v>176</v>
      </c>
      <c r="D1199" s="124" t="s">
        <v>25</v>
      </c>
      <c r="E1199" s="411">
        <v>4000</v>
      </c>
      <c r="F1199" s="187">
        <f t="shared" si="39"/>
        <v>7.1480905663074745</v>
      </c>
      <c r="G1199" s="188">
        <v>559.59</v>
      </c>
      <c r="H1199" s="283" t="s">
        <v>61</v>
      </c>
      <c r="I1199" s="143" t="s">
        <v>90</v>
      </c>
      <c r="J1199" s="137" t="s">
        <v>1760</v>
      </c>
    </row>
    <row r="1200" spans="1:10" ht="15.75" x14ac:dyDescent="0.25">
      <c r="A1200" s="388">
        <v>43287</v>
      </c>
      <c r="B1200" s="427" t="s">
        <v>1821</v>
      </c>
      <c r="C1200" s="118" t="s">
        <v>176</v>
      </c>
      <c r="D1200" s="123" t="s">
        <v>34</v>
      </c>
      <c r="E1200" s="411">
        <v>4500</v>
      </c>
      <c r="F1200" s="187">
        <f t="shared" si="39"/>
        <v>8.0416018870959096</v>
      </c>
      <c r="G1200" s="188">
        <v>559.59</v>
      </c>
      <c r="H1200" s="283" t="s">
        <v>40</v>
      </c>
      <c r="I1200" s="143" t="s">
        <v>90</v>
      </c>
      <c r="J1200" s="137" t="s">
        <v>1802</v>
      </c>
    </row>
    <row r="1201" spans="1:10" ht="15.75" x14ac:dyDescent="0.25">
      <c r="A1201" s="388">
        <v>43288</v>
      </c>
      <c r="B1201" s="427" t="s">
        <v>1822</v>
      </c>
      <c r="C1201" s="118" t="s">
        <v>176</v>
      </c>
      <c r="D1201" s="123" t="s">
        <v>102</v>
      </c>
      <c r="E1201" s="411">
        <v>3000</v>
      </c>
      <c r="F1201" s="187">
        <f t="shared" si="39"/>
        <v>5.3610679247306061</v>
      </c>
      <c r="G1201" s="188">
        <v>559.59</v>
      </c>
      <c r="H1201" s="283" t="s">
        <v>519</v>
      </c>
      <c r="I1201" s="143" t="s">
        <v>90</v>
      </c>
      <c r="J1201" s="137" t="s">
        <v>1796</v>
      </c>
    </row>
    <row r="1202" spans="1:10" ht="15.75" x14ac:dyDescent="0.25">
      <c r="A1202" s="388">
        <v>43290</v>
      </c>
      <c r="B1202" s="427" t="s">
        <v>1823</v>
      </c>
      <c r="C1202" s="118" t="s">
        <v>176</v>
      </c>
      <c r="D1202" s="123" t="s">
        <v>34</v>
      </c>
      <c r="E1202" s="411">
        <v>4500</v>
      </c>
      <c r="F1202" s="187">
        <f t="shared" si="39"/>
        <v>8.0416018870959096</v>
      </c>
      <c r="G1202" s="188">
        <v>559.59</v>
      </c>
      <c r="H1202" s="283" t="s">
        <v>33</v>
      </c>
      <c r="I1202" s="143" t="s">
        <v>90</v>
      </c>
      <c r="J1202" s="137" t="s">
        <v>1786</v>
      </c>
    </row>
    <row r="1203" spans="1:10" ht="15.75" x14ac:dyDescent="0.25">
      <c r="A1203" s="388">
        <v>43290</v>
      </c>
      <c r="B1203" s="427" t="s">
        <v>481</v>
      </c>
      <c r="C1203" s="118" t="s">
        <v>176</v>
      </c>
      <c r="D1203" s="123" t="s">
        <v>34</v>
      </c>
      <c r="E1203" s="411">
        <v>4000</v>
      </c>
      <c r="F1203" s="187">
        <f t="shared" si="39"/>
        <v>7.1480905663074745</v>
      </c>
      <c r="G1203" s="188">
        <v>559.59</v>
      </c>
      <c r="H1203" s="283" t="s">
        <v>33</v>
      </c>
      <c r="I1203" s="143" t="s">
        <v>90</v>
      </c>
      <c r="J1203" s="137" t="s">
        <v>1786</v>
      </c>
    </row>
    <row r="1204" spans="1:10" ht="15.75" x14ac:dyDescent="0.25">
      <c r="A1204" s="388">
        <v>43290</v>
      </c>
      <c r="B1204" s="427" t="s">
        <v>1824</v>
      </c>
      <c r="C1204" s="118" t="s">
        <v>176</v>
      </c>
      <c r="D1204" s="123" t="s">
        <v>102</v>
      </c>
      <c r="E1204" s="411">
        <v>2000</v>
      </c>
      <c r="F1204" s="187">
        <f t="shared" si="39"/>
        <v>3.5740452831537373</v>
      </c>
      <c r="G1204" s="188">
        <v>559.59</v>
      </c>
      <c r="H1204" s="283" t="s">
        <v>156</v>
      </c>
      <c r="I1204" s="143" t="s">
        <v>90</v>
      </c>
      <c r="J1204" s="137" t="s">
        <v>1794</v>
      </c>
    </row>
    <row r="1205" spans="1:10" ht="15.75" x14ac:dyDescent="0.25">
      <c r="A1205" s="388">
        <v>43290</v>
      </c>
      <c r="B1205" s="427" t="s">
        <v>1824</v>
      </c>
      <c r="C1205" s="118" t="s">
        <v>176</v>
      </c>
      <c r="D1205" s="123" t="s">
        <v>102</v>
      </c>
      <c r="E1205" s="411">
        <v>2000</v>
      </c>
      <c r="F1205" s="187">
        <f t="shared" si="39"/>
        <v>3.5740452831537373</v>
      </c>
      <c r="G1205" s="188">
        <v>559.59</v>
      </c>
      <c r="H1205" s="283" t="s">
        <v>519</v>
      </c>
      <c r="I1205" s="143" t="s">
        <v>90</v>
      </c>
      <c r="J1205" s="137" t="s">
        <v>1796</v>
      </c>
    </row>
    <row r="1206" spans="1:10" ht="15.75" x14ac:dyDescent="0.25">
      <c r="A1206" s="388">
        <v>43290</v>
      </c>
      <c r="B1206" s="427" t="s">
        <v>1824</v>
      </c>
      <c r="C1206" s="118" t="s">
        <v>176</v>
      </c>
      <c r="D1206" s="123" t="s">
        <v>102</v>
      </c>
      <c r="E1206" s="411">
        <v>2000</v>
      </c>
      <c r="F1206" s="187">
        <f t="shared" si="39"/>
        <v>3.5740452831537373</v>
      </c>
      <c r="G1206" s="188">
        <v>559.59</v>
      </c>
      <c r="H1206" s="283" t="s">
        <v>31</v>
      </c>
      <c r="I1206" s="143" t="s">
        <v>90</v>
      </c>
      <c r="J1206" s="137" t="s">
        <v>1797</v>
      </c>
    </row>
    <row r="1207" spans="1:10" ht="15.75" x14ac:dyDescent="0.25">
      <c r="A1207" s="388">
        <v>43290</v>
      </c>
      <c r="B1207" s="427" t="s">
        <v>1825</v>
      </c>
      <c r="C1207" s="118" t="s">
        <v>176</v>
      </c>
      <c r="D1207" s="123" t="s">
        <v>34</v>
      </c>
      <c r="E1207" s="411">
        <v>2000</v>
      </c>
      <c r="F1207" s="187">
        <f t="shared" si="39"/>
        <v>3.5740452831537373</v>
      </c>
      <c r="G1207" s="188">
        <v>559.59</v>
      </c>
      <c r="H1207" s="283" t="s">
        <v>40</v>
      </c>
      <c r="I1207" s="143" t="s">
        <v>90</v>
      </c>
      <c r="J1207" s="137" t="s">
        <v>1802</v>
      </c>
    </row>
    <row r="1208" spans="1:10" ht="15.75" x14ac:dyDescent="0.25">
      <c r="A1208" s="388">
        <v>43290</v>
      </c>
      <c r="B1208" s="427" t="s">
        <v>1826</v>
      </c>
      <c r="C1208" s="118" t="s">
        <v>176</v>
      </c>
      <c r="D1208" s="123" t="s">
        <v>3</v>
      </c>
      <c r="E1208" s="411">
        <v>2000</v>
      </c>
      <c r="F1208" s="187">
        <f t="shared" si="39"/>
        <v>3.5740452831537373</v>
      </c>
      <c r="G1208" s="188">
        <v>559.59</v>
      </c>
      <c r="H1208" s="283" t="s">
        <v>503</v>
      </c>
      <c r="I1208" s="143" t="s">
        <v>90</v>
      </c>
      <c r="J1208" s="137" t="s">
        <v>1803</v>
      </c>
    </row>
    <row r="1209" spans="1:10" ht="15.75" x14ac:dyDescent="0.25">
      <c r="A1209" s="388">
        <v>43290</v>
      </c>
      <c r="B1209" s="427" t="s">
        <v>1827</v>
      </c>
      <c r="C1209" s="118" t="s">
        <v>109</v>
      </c>
      <c r="D1209" s="125" t="s">
        <v>3</v>
      </c>
      <c r="E1209" s="411">
        <v>15749</v>
      </c>
      <c r="F1209" s="187">
        <f t="shared" si="39"/>
        <v>28.143819582194105</v>
      </c>
      <c r="G1209" s="188">
        <v>559.59</v>
      </c>
      <c r="H1209" s="283" t="s">
        <v>152</v>
      </c>
      <c r="I1209" s="143" t="s">
        <v>90</v>
      </c>
      <c r="J1209" s="137" t="s">
        <v>1828</v>
      </c>
    </row>
    <row r="1210" spans="1:10" ht="15.75" x14ac:dyDescent="0.25">
      <c r="A1210" s="388">
        <v>43291</v>
      </c>
      <c r="B1210" s="427" t="s">
        <v>1827</v>
      </c>
      <c r="C1210" s="118" t="s">
        <v>109</v>
      </c>
      <c r="D1210" s="125" t="s">
        <v>3</v>
      </c>
      <c r="E1210" s="411">
        <v>12120</v>
      </c>
      <c r="F1210" s="187">
        <f t="shared" si="39"/>
        <v>21.65871441591165</v>
      </c>
      <c r="G1210" s="188">
        <v>559.59</v>
      </c>
      <c r="H1210" s="283" t="s">
        <v>39</v>
      </c>
      <c r="I1210" s="143" t="s">
        <v>90</v>
      </c>
      <c r="J1210" s="137" t="s">
        <v>1829</v>
      </c>
    </row>
    <row r="1211" spans="1:10" ht="15.75" x14ac:dyDescent="0.25">
      <c r="A1211" s="388">
        <v>43291</v>
      </c>
      <c r="B1211" s="427" t="s">
        <v>1830</v>
      </c>
      <c r="C1211" s="120" t="s">
        <v>792</v>
      </c>
      <c r="D1211" s="126" t="s">
        <v>34</v>
      </c>
      <c r="E1211" s="411">
        <v>500</v>
      </c>
      <c r="F1211" s="187">
        <f t="shared" si="39"/>
        <v>0.89351132078843432</v>
      </c>
      <c r="G1211" s="188">
        <v>559.59</v>
      </c>
      <c r="H1211" s="283" t="s">
        <v>41</v>
      </c>
      <c r="I1211" s="143" t="s">
        <v>90</v>
      </c>
      <c r="J1211" s="137" t="s">
        <v>1831</v>
      </c>
    </row>
    <row r="1212" spans="1:10" ht="15.75" x14ac:dyDescent="0.25">
      <c r="A1212" s="388">
        <v>43291</v>
      </c>
      <c r="B1212" s="427" t="s">
        <v>1832</v>
      </c>
      <c r="C1212" s="118" t="s">
        <v>176</v>
      </c>
      <c r="D1212" s="123" t="s">
        <v>34</v>
      </c>
      <c r="E1212" s="411">
        <v>4500</v>
      </c>
      <c r="F1212" s="187">
        <f t="shared" si="39"/>
        <v>8.0416018870959096</v>
      </c>
      <c r="G1212" s="188">
        <v>559.59</v>
      </c>
      <c r="H1212" s="283" t="s">
        <v>152</v>
      </c>
      <c r="I1212" s="143" t="s">
        <v>90</v>
      </c>
      <c r="J1212" s="137" t="s">
        <v>1781</v>
      </c>
    </row>
    <row r="1213" spans="1:10" ht="15.75" x14ac:dyDescent="0.25">
      <c r="A1213" s="388">
        <v>43291</v>
      </c>
      <c r="B1213" s="427" t="s">
        <v>481</v>
      </c>
      <c r="C1213" s="118" t="s">
        <v>176</v>
      </c>
      <c r="D1213" s="123" t="s">
        <v>34</v>
      </c>
      <c r="E1213" s="411">
        <v>4000</v>
      </c>
      <c r="F1213" s="187">
        <f t="shared" si="39"/>
        <v>7.1480905663074745</v>
      </c>
      <c r="G1213" s="188">
        <v>559.59</v>
      </c>
      <c r="H1213" s="283" t="s">
        <v>33</v>
      </c>
      <c r="I1213" s="143" t="s">
        <v>90</v>
      </c>
      <c r="J1213" s="137" t="s">
        <v>1786</v>
      </c>
    </row>
    <row r="1214" spans="1:10" ht="15.75" x14ac:dyDescent="0.25">
      <c r="A1214" s="388">
        <v>43291</v>
      </c>
      <c r="B1214" s="427" t="s">
        <v>1833</v>
      </c>
      <c r="C1214" s="118" t="s">
        <v>176</v>
      </c>
      <c r="D1214" s="123" t="s">
        <v>34</v>
      </c>
      <c r="E1214" s="411">
        <v>2000</v>
      </c>
      <c r="F1214" s="187">
        <f t="shared" si="39"/>
        <v>3.5740452831537373</v>
      </c>
      <c r="G1214" s="188">
        <v>559.59</v>
      </c>
      <c r="H1214" s="283" t="s">
        <v>39</v>
      </c>
      <c r="I1214" s="143" t="s">
        <v>90</v>
      </c>
      <c r="J1214" s="137" t="s">
        <v>1790</v>
      </c>
    </row>
    <row r="1215" spans="1:10" ht="15.75" x14ac:dyDescent="0.25">
      <c r="A1215" s="388">
        <v>43291</v>
      </c>
      <c r="B1215" s="427" t="s">
        <v>1834</v>
      </c>
      <c r="C1215" s="118" t="s">
        <v>176</v>
      </c>
      <c r="D1215" s="123" t="s">
        <v>25</v>
      </c>
      <c r="E1215" s="411">
        <v>5000</v>
      </c>
      <c r="F1215" s="187">
        <f t="shared" si="39"/>
        <v>8.9351132078843438</v>
      </c>
      <c r="G1215" s="188">
        <v>559.59</v>
      </c>
      <c r="H1215" s="283" t="s">
        <v>61</v>
      </c>
      <c r="I1215" s="143" t="s">
        <v>90</v>
      </c>
      <c r="J1215" s="137" t="s">
        <v>1760</v>
      </c>
    </row>
    <row r="1216" spans="1:10" ht="15.75" x14ac:dyDescent="0.25">
      <c r="A1216" s="388">
        <v>43291</v>
      </c>
      <c r="B1216" s="427" t="s">
        <v>1835</v>
      </c>
      <c r="C1216" s="118" t="s">
        <v>176</v>
      </c>
      <c r="D1216" s="123" t="s">
        <v>102</v>
      </c>
      <c r="E1216" s="411">
        <v>10000</v>
      </c>
      <c r="F1216" s="187">
        <f t="shared" si="39"/>
        <v>17.870226415768688</v>
      </c>
      <c r="G1216" s="188">
        <v>559.59</v>
      </c>
      <c r="H1216" s="283" t="s">
        <v>156</v>
      </c>
      <c r="I1216" s="143" t="s">
        <v>90</v>
      </c>
      <c r="J1216" s="137" t="s">
        <v>1794</v>
      </c>
    </row>
    <row r="1217" spans="1:10" ht="15.75" x14ac:dyDescent="0.25">
      <c r="A1217" s="388">
        <v>43291</v>
      </c>
      <c r="B1217" s="427" t="s">
        <v>1836</v>
      </c>
      <c r="C1217" s="118" t="s">
        <v>176</v>
      </c>
      <c r="D1217" s="123" t="s">
        <v>102</v>
      </c>
      <c r="E1217" s="411">
        <v>4000</v>
      </c>
      <c r="F1217" s="187">
        <f t="shared" si="39"/>
        <v>7.1480905663074745</v>
      </c>
      <c r="G1217" s="188">
        <v>559.59</v>
      </c>
      <c r="H1217" s="283" t="s">
        <v>156</v>
      </c>
      <c r="I1217" s="143" t="s">
        <v>90</v>
      </c>
      <c r="J1217" s="137" t="s">
        <v>1794</v>
      </c>
    </row>
    <row r="1218" spans="1:10" ht="15.75" x14ac:dyDescent="0.25">
      <c r="A1218" s="388">
        <v>43291</v>
      </c>
      <c r="B1218" s="427" t="s">
        <v>1835</v>
      </c>
      <c r="C1218" s="118" t="s">
        <v>176</v>
      </c>
      <c r="D1218" s="123" t="s">
        <v>102</v>
      </c>
      <c r="E1218" s="411">
        <v>10000</v>
      </c>
      <c r="F1218" s="187">
        <f t="shared" si="39"/>
        <v>17.870226415768688</v>
      </c>
      <c r="G1218" s="188">
        <v>559.59</v>
      </c>
      <c r="H1218" s="283" t="s">
        <v>519</v>
      </c>
      <c r="I1218" s="143" t="s">
        <v>90</v>
      </c>
      <c r="J1218" s="137" t="s">
        <v>1796</v>
      </c>
    </row>
    <row r="1219" spans="1:10" ht="15.75" x14ac:dyDescent="0.25">
      <c r="A1219" s="388">
        <v>43291</v>
      </c>
      <c r="B1219" s="427" t="s">
        <v>1835</v>
      </c>
      <c r="C1219" s="118" t="s">
        <v>176</v>
      </c>
      <c r="D1219" s="123" t="s">
        <v>102</v>
      </c>
      <c r="E1219" s="411">
        <v>10000</v>
      </c>
      <c r="F1219" s="187">
        <f t="shared" si="39"/>
        <v>17.870226415768688</v>
      </c>
      <c r="G1219" s="188">
        <v>559.59</v>
      </c>
      <c r="H1219" s="283" t="s">
        <v>31</v>
      </c>
      <c r="I1219" s="143" t="s">
        <v>90</v>
      </c>
      <c r="J1219" s="137" t="s">
        <v>1797</v>
      </c>
    </row>
    <row r="1220" spans="1:10" ht="15.75" x14ac:dyDescent="0.25">
      <c r="A1220" s="388">
        <v>43291</v>
      </c>
      <c r="B1220" s="427" t="s">
        <v>1837</v>
      </c>
      <c r="C1220" s="118" t="s">
        <v>176</v>
      </c>
      <c r="D1220" s="123" t="s">
        <v>34</v>
      </c>
      <c r="E1220" s="411">
        <v>9500</v>
      </c>
      <c r="F1220" s="187">
        <f t="shared" ref="F1220:F1289" si="40">E1220/G1220</f>
        <v>16.976715094980253</v>
      </c>
      <c r="G1220" s="188">
        <v>559.59</v>
      </c>
      <c r="H1220" s="283" t="s">
        <v>41</v>
      </c>
      <c r="I1220" s="143" t="s">
        <v>90</v>
      </c>
      <c r="J1220" s="137" t="s">
        <v>1799</v>
      </c>
    </row>
    <row r="1221" spans="1:10" ht="15.75" x14ac:dyDescent="0.25">
      <c r="A1221" s="388">
        <v>43291</v>
      </c>
      <c r="B1221" s="427" t="s">
        <v>1838</v>
      </c>
      <c r="C1221" s="118" t="s">
        <v>176</v>
      </c>
      <c r="D1221" s="123" t="s">
        <v>3</v>
      </c>
      <c r="E1221" s="411">
        <v>10000</v>
      </c>
      <c r="F1221" s="187">
        <f t="shared" si="40"/>
        <v>17.870226415768688</v>
      </c>
      <c r="G1221" s="188">
        <v>559.59</v>
      </c>
      <c r="H1221" s="283" t="s">
        <v>503</v>
      </c>
      <c r="I1221" s="143" t="s">
        <v>90</v>
      </c>
      <c r="J1221" s="137" t="s">
        <v>1803</v>
      </c>
    </row>
    <row r="1222" spans="1:10" ht="15.75" x14ac:dyDescent="0.25">
      <c r="A1222" s="343">
        <v>43291</v>
      </c>
      <c r="B1222" s="352" t="s">
        <v>1839</v>
      </c>
      <c r="C1222" s="118" t="s">
        <v>109</v>
      </c>
      <c r="D1222" s="123" t="s">
        <v>3</v>
      </c>
      <c r="E1222" s="411">
        <v>500</v>
      </c>
      <c r="F1222" s="187">
        <f t="shared" si="40"/>
        <v>0.89351132078843432</v>
      </c>
      <c r="G1222" s="188">
        <v>559.59</v>
      </c>
      <c r="H1222" s="283" t="s">
        <v>522</v>
      </c>
      <c r="I1222" s="143" t="s">
        <v>90</v>
      </c>
      <c r="J1222" s="408" t="s">
        <v>1840</v>
      </c>
    </row>
    <row r="1223" spans="1:10" ht="15.75" x14ac:dyDescent="0.25">
      <c r="A1223" s="343">
        <v>43291</v>
      </c>
      <c r="B1223" s="352" t="s">
        <v>1839</v>
      </c>
      <c r="C1223" s="118" t="s">
        <v>109</v>
      </c>
      <c r="D1223" s="123" t="s">
        <v>3</v>
      </c>
      <c r="E1223" s="411">
        <v>500</v>
      </c>
      <c r="F1223" s="187">
        <f t="shared" si="40"/>
        <v>0.89351132078843432</v>
      </c>
      <c r="G1223" s="188">
        <v>559.59</v>
      </c>
      <c r="H1223" s="283" t="s">
        <v>522</v>
      </c>
      <c r="I1223" s="143" t="s">
        <v>90</v>
      </c>
      <c r="J1223" s="408" t="s">
        <v>1841</v>
      </c>
    </row>
    <row r="1224" spans="1:10" ht="15.75" x14ac:dyDescent="0.25">
      <c r="A1224" s="388">
        <v>43292</v>
      </c>
      <c r="B1224" s="427" t="s">
        <v>1842</v>
      </c>
      <c r="C1224" s="118" t="s">
        <v>176</v>
      </c>
      <c r="D1224" s="123" t="s">
        <v>34</v>
      </c>
      <c r="E1224" s="411">
        <v>5000</v>
      </c>
      <c r="F1224" s="187">
        <f t="shared" si="40"/>
        <v>8.9351132078843438</v>
      </c>
      <c r="G1224" s="188">
        <v>559.59</v>
      </c>
      <c r="H1224" s="283" t="s">
        <v>33</v>
      </c>
      <c r="I1224" s="143" t="s">
        <v>90</v>
      </c>
      <c r="J1224" s="137" t="s">
        <v>1786</v>
      </c>
    </row>
    <row r="1225" spans="1:10" ht="15.75" x14ac:dyDescent="0.25">
      <c r="A1225" s="388">
        <v>43292</v>
      </c>
      <c r="B1225" s="427" t="s">
        <v>1843</v>
      </c>
      <c r="C1225" s="118" t="s">
        <v>176</v>
      </c>
      <c r="D1225" s="123" t="s">
        <v>34</v>
      </c>
      <c r="E1225" s="411">
        <v>4500</v>
      </c>
      <c r="F1225" s="187">
        <f t="shared" si="40"/>
        <v>8.0416018870959096</v>
      </c>
      <c r="G1225" s="188">
        <v>559.59</v>
      </c>
      <c r="H1225" s="283" t="s">
        <v>39</v>
      </c>
      <c r="I1225" s="143" t="s">
        <v>90</v>
      </c>
      <c r="J1225" s="137" t="s">
        <v>1790</v>
      </c>
    </row>
    <row r="1226" spans="1:10" ht="15.75" x14ac:dyDescent="0.25">
      <c r="A1226" s="388">
        <v>43292</v>
      </c>
      <c r="B1226" s="427" t="s">
        <v>1844</v>
      </c>
      <c r="C1226" s="118" t="s">
        <v>176</v>
      </c>
      <c r="D1226" s="123" t="s">
        <v>102</v>
      </c>
      <c r="E1226" s="411">
        <v>9000</v>
      </c>
      <c r="F1226" s="187">
        <f t="shared" si="40"/>
        <v>16.083203774191819</v>
      </c>
      <c r="G1226" s="188">
        <v>559.59</v>
      </c>
      <c r="H1226" s="283" t="s">
        <v>156</v>
      </c>
      <c r="I1226" s="143" t="s">
        <v>90</v>
      </c>
      <c r="J1226" s="137" t="s">
        <v>1794</v>
      </c>
    </row>
    <row r="1227" spans="1:10" ht="15.75" x14ac:dyDescent="0.25">
      <c r="A1227" s="388">
        <v>43292</v>
      </c>
      <c r="B1227" s="303" t="s">
        <v>1845</v>
      </c>
      <c r="C1227" s="118" t="s">
        <v>176</v>
      </c>
      <c r="D1227" s="123" t="s">
        <v>34</v>
      </c>
      <c r="E1227" s="356">
        <v>5000</v>
      </c>
      <c r="F1227" s="187">
        <f t="shared" si="40"/>
        <v>8.9351132078843438</v>
      </c>
      <c r="G1227" s="188">
        <v>559.59</v>
      </c>
      <c r="H1227" s="283" t="s">
        <v>40</v>
      </c>
      <c r="I1227" s="143" t="s">
        <v>90</v>
      </c>
      <c r="J1227" s="137" t="s">
        <v>1802</v>
      </c>
    </row>
    <row r="1228" spans="1:10" ht="15.75" x14ac:dyDescent="0.25">
      <c r="A1228" s="388">
        <v>43292</v>
      </c>
      <c r="B1228" s="427" t="s">
        <v>1846</v>
      </c>
      <c r="C1228" s="120" t="s">
        <v>792</v>
      </c>
      <c r="D1228" s="126" t="s">
        <v>34</v>
      </c>
      <c r="E1228" s="411">
        <v>2000</v>
      </c>
      <c r="F1228" s="187">
        <f t="shared" si="40"/>
        <v>3.5740452831537373</v>
      </c>
      <c r="G1228" s="188">
        <v>559.59</v>
      </c>
      <c r="H1228" s="283" t="s">
        <v>39</v>
      </c>
      <c r="I1228" s="143" t="s">
        <v>90</v>
      </c>
      <c r="J1228" s="137" t="s">
        <v>1847</v>
      </c>
    </row>
    <row r="1229" spans="1:10" ht="15.75" x14ac:dyDescent="0.25">
      <c r="A1229" s="388">
        <v>43292</v>
      </c>
      <c r="B1229" s="427" t="s">
        <v>1848</v>
      </c>
      <c r="C1229" s="120" t="s">
        <v>792</v>
      </c>
      <c r="D1229" s="126" t="s">
        <v>34</v>
      </c>
      <c r="E1229" s="411">
        <v>3000</v>
      </c>
      <c r="F1229" s="187">
        <f t="shared" si="40"/>
        <v>5.3610679247306061</v>
      </c>
      <c r="G1229" s="188">
        <v>559.59</v>
      </c>
      <c r="H1229" s="283" t="s">
        <v>33</v>
      </c>
      <c r="I1229" s="143" t="s">
        <v>90</v>
      </c>
      <c r="J1229" s="137" t="s">
        <v>1849</v>
      </c>
    </row>
    <row r="1230" spans="1:10" ht="15.75" x14ac:dyDescent="0.25">
      <c r="A1230" s="388">
        <v>43292</v>
      </c>
      <c r="B1230" s="303" t="s">
        <v>1850</v>
      </c>
      <c r="C1230" s="144" t="s">
        <v>171</v>
      </c>
      <c r="D1230" s="125" t="s">
        <v>3</v>
      </c>
      <c r="E1230" s="356">
        <v>2000</v>
      </c>
      <c r="F1230" s="187">
        <f t="shared" si="40"/>
        <v>3.5740452831537373</v>
      </c>
      <c r="G1230" s="188">
        <v>559.59</v>
      </c>
      <c r="H1230" s="283" t="s">
        <v>40</v>
      </c>
      <c r="I1230" s="143" t="s">
        <v>90</v>
      </c>
      <c r="J1230" s="137" t="s">
        <v>1851</v>
      </c>
    </row>
    <row r="1231" spans="1:10" ht="15.75" x14ac:dyDescent="0.25">
      <c r="A1231" s="388">
        <v>43292</v>
      </c>
      <c r="B1231" s="303" t="s">
        <v>1852</v>
      </c>
      <c r="C1231" s="120" t="s">
        <v>792</v>
      </c>
      <c r="D1231" s="126" t="s">
        <v>34</v>
      </c>
      <c r="E1231" s="356">
        <v>12000</v>
      </c>
      <c r="F1231" s="187">
        <f t="shared" si="40"/>
        <v>21.444271698922424</v>
      </c>
      <c r="G1231" s="188">
        <v>559.59</v>
      </c>
      <c r="H1231" s="283" t="s">
        <v>40</v>
      </c>
      <c r="I1231" s="143" t="s">
        <v>90</v>
      </c>
      <c r="J1231" s="137" t="s">
        <v>1853</v>
      </c>
    </row>
    <row r="1232" spans="1:10" ht="15.75" x14ac:dyDescent="0.25">
      <c r="A1232" s="388">
        <v>43293</v>
      </c>
      <c r="B1232" s="303" t="s">
        <v>1854</v>
      </c>
      <c r="C1232" s="118" t="s">
        <v>176</v>
      </c>
      <c r="D1232" s="123" t="s">
        <v>102</v>
      </c>
      <c r="E1232" s="356">
        <v>2000</v>
      </c>
      <c r="F1232" s="187">
        <f t="shared" si="40"/>
        <v>3.5740452831537373</v>
      </c>
      <c r="G1232" s="188">
        <v>559.59</v>
      </c>
      <c r="H1232" s="283" t="s">
        <v>156</v>
      </c>
      <c r="I1232" s="143" t="s">
        <v>90</v>
      </c>
      <c r="J1232" s="137" t="s">
        <v>1794</v>
      </c>
    </row>
    <row r="1233" spans="1:10" ht="15.75" x14ac:dyDescent="0.25">
      <c r="A1233" s="388">
        <v>43294</v>
      </c>
      <c r="B1233" s="303" t="s">
        <v>1855</v>
      </c>
      <c r="C1233" s="118" t="s">
        <v>176</v>
      </c>
      <c r="D1233" s="123" t="s">
        <v>34</v>
      </c>
      <c r="E1233" s="356">
        <v>4500</v>
      </c>
      <c r="F1233" s="187">
        <f t="shared" si="40"/>
        <v>8.0416018870959096</v>
      </c>
      <c r="G1233" s="188">
        <v>559.59</v>
      </c>
      <c r="H1233" s="283" t="s">
        <v>33</v>
      </c>
      <c r="I1233" s="143" t="s">
        <v>90</v>
      </c>
      <c r="J1233" s="137" t="s">
        <v>1786</v>
      </c>
    </row>
    <row r="1234" spans="1:10" ht="15.75" x14ac:dyDescent="0.25">
      <c r="A1234" s="388">
        <v>43294</v>
      </c>
      <c r="B1234" s="303" t="s">
        <v>1856</v>
      </c>
      <c r="C1234" s="118" t="s">
        <v>176</v>
      </c>
      <c r="D1234" s="123" t="s">
        <v>34</v>
      </c>
      <c r="E1234" s="356">
        <v>5000</v>
      </c>
      <c r="F1234" s="187">
        <f t="shared" si="40"/>
        <v>8.9351132078843438</v>
      </c>
      <c r="G1234" s="188">
        <v>559.59</v>
      </c>
      <c r="H1234" s="283" t="s">
        <v>39</v>
      </c>
      <c r="I1234" s="143" t="s">
        <v>90</v>
      </c>
      <c r="J1234" s="137" t="s">
        <v>1790</v>
      </c>
    </row>
    <row r="1235" spans="1:10" ht="15.75" x14ac:dyDescent="0.25">
      <c r="A1235" s="388">
        <v>43294</v>
      </c>
      <c r="B1235" s="303" t="s">
        <v>1857</v>
      </c>
      <c r="C1235" s="118" t="s">
        <v>176</v>
      </c>
      <c r="D1235" s="123" t="s">
        <v>34</v>
      </c>
      <c r="E1235" s="356">
        <v>8000</v>
      </c>
      <c r="F1235" s="187">
        <f t="shared" si="40"/>
        <v>14.296181132614949</v>
      </c>
      <c r="G1235" s="188">
        <v>559.59</v>
      </c>
      <c r="H1235" s="283" t="s">
        <v>40</v>
      </c>
      <c r="I1235" s="143" t="s">
        <v>90</v>
      </c>
      <c r="J1235" s="137" t="s">
        <v>1802</v>
      </c>
    </row>
    <row r="1236" spans="1:10" ht="15.75" x14ac:dyDescent="0.25">
      <c r="A1236" s="388">
        <v>43295</v>
      </c>
      <c r="B1236" s="303" t="s">
        <v>1858</v>
      </c>
      <c r="C1236" s="144" t="s">
        <v>108</v>
      </c>
      <c r="D1236" s="123" t="s">
        <v>3</v>
      </c>
      <c r="E1236" s="356">
        <v>1000</v>
      </c>
      <c r="F1236" s="187">
        <f t="shared" si="40"/>
        <v>1.7870226415768686</v>
      </c>
      <c r="G1236" s="188">
        <v>559.59</v>
      </c>
      <c r="H1236" s="283" t="s">
        <v>40</v>
      </c>
      <c r="I1236" s="143" t="s">
        <v>90</v>
      </c>
      <c r="J1236" s="137" t="s">
        <v>1859</v>
      </c>
    </row>
    <row r="1237" spans="1:10" ht="15.75" x14ac:dyDescent="0.25">
      <c r="A1237" s="388">
        <v>43297</v>
      </c>
      <c r="B1237" s="303" t="s">
        <v>1860</v>
      </c>
      <c r="C1237" s="120" t="s">
        <v>792</v>
      </c>
      <c r="D1237" s="126" t="s">
        <v>34</v>
      </c>
      <c r="E1237" s="356">
        <v>500</v>
      </c>
      <c r="F1237" s="187">
        <f t="shared" si="40"/>
        <v>0.89351132078843432</v>
      </c>
      <c r="G1237" s="188">
        <v>559.59</v>
      </c>
      <c r="H1237" s="283" t="s">
        <v>41</v>
      </c>
      <c r="I1237" s="143" t="s">
        <v>90</v>
      </c>
      <c r="J1237" s="137" t="s">
        <v>1861</v>
      </c>
    </row>
    <row r="1238" spans="1:10" ht="15.75" x14ac:dyDescent="0.25">
      <c r="A1238" s="388">
        <v>43297</v>
      </c>
      <c r="B1238" s="303" t="s">
        <v>1862</v>
      </c>
      <c r="C1238" s="120" t="s">
        <v>792</v>
      </c>
      <c r="D1238" s="126" t="s">
        <v>34</v>
      </c>
      <c r="E1238" s="356">
        <v>500</v>
      </c>
      <c r="F1238" s="187">
        <f t="shared" si="40"/>
        <v>0.89351132078843432</v>
      </c>
      <c r="G1238" s="188">
        <v>559.59</v>
      </c>
      <c r="H1238" s="283" t="s">
        <v>41</v>
      </c>
      <c r="I1238" s="143" t="s">
        <v>90</v>
      </c>
      <c r="J1238" s="137" t="s">
        <v>1863</v>
      </c>
    </row>
    <row r="1239" spans="1:10" ht="15.75" x14ac:dyDescent="0.25">
      <c r="A1239" s="388">
        <v>43297</v>
      </c>
      <c r="B1239" s="303" t="s">
        <v>1864</v>
      </c>
      <c r="C1239" s="120" t="s">
        <v>792</v>
      </c>
      <c r="D1239" s="126" t="s">
        <v>34</v>
      </c>
      <c r="E1239" s="356">
        <v>1000</v>
      </c>
      <c r="F1239" s="187">
        <f t="shared" si="40"/>
        <v>1.7870226415768686</v>
      </c>
      <c r="G1239" s="188">
        <v>559.59</v>
      </c>
      <c r="H1239" s="283" t="s">
        <v>41</v>
      </c>
      <c r="I1239" s="143" t="s">
        <v>90</v>
      </c>
      <c r="J1239" s="137" t="s">
        <v>1865</v>
      </c>
    </row>
    <row r="1240" spans="1:10" ht="15.75" x14ac:dyDescent="0.25">
      <c r="A1240" s="388">
        <v>43297</v>
      </c>
      <c r="B1240" s="140" t="s">
        <v>1866</v>
      </c>
      <c r="C1240" s="120" t="s">
        <v>792</v>
      </c>
      <c r="D1240" s="126" t="s">
        <v>34</v>
      </c>
      <c r="E1240" s="331">
        <v>5000</v>
      </c>
      <c r="F1240" s="187">
        <f t="shared" si="40"/>
        <v>8.9351132078843438</v>
      </c>
      <c r="G1240" s="188">
        <v>559.59</v>
      </c>
      <c r="H1240" s="119" t="s">
        <v>40</v>
      </c>
      <c r="I1240" s="143" t="s">
        <v>90</v>
      </c>
      <c r="J1240" s="137" t="s">
        <v>1867</v>
      </c>
    </row>
    <row r="1241" spans="1:10" ht="15.75" x14ac:dyDescent="0.25">
      <c r="A1241" s="388">
        <v>43297</v>
      </c>
      <c r="B1241" s="352" t="s">
        <v>1868</v>
      </c>
      <c r="C1241" s="118" t="s">
        <v>176</v>
      </c>
      <c r="D1241" s="125" t="s">
        <v>34</v>
      </c>
      <c r="E1241" s="331">
        <v>13500</v>
      </c>
      <c r="F1241" s="187">
        <f t="shared" si="40"/>
        <v>24.124805661287727</v>
      </c>
      <c r="G1241" s="188">
        <v>559.59</v>
      </c>
      <c r="H1241" s="119" t="s">
        <v>152</v>
      </c>
      <c r="I1241" s="143" t="s">
        <v>90</v>
      </c>
      <c r="J1241" s="137" t="s">
        <v>1781</v>
      </c>
    </row>
    <row r="1242" spans="1:10" ht="15.75" x14ac:dyDescent="0.25">
      <c r="A1242" s="388">
        <v>43297</v>
      </c>
      <c r="B1242" s="352" t="s">
        <v>1869</v>
      </c>
      <c r="C1242" s="118" t="s">
        <v>176</v>
      </c>
      <c r="D1242" s="125" t="s">
        <v>34</v>
      </c>
      <c r="E1242" s="331">
        <v>10000</v>
      </c>
      <c r="F1242" s="187">
        <f t="shared" si="40"/>
        <v>17.870226415768688</v>
      </c>
      <c r="G1242" s="188">
        <v>559.59</v>
      </c>
      <c r="H1242" s="119" t="s">
        <v>33</v>
      </c>
      <c r="I1242" s="143" t="s">
        <v>90</v>
      </c>
      <c r="J1242" s="137" t="s">
        <v>1786</v>
      </c>
    </row>
    <row r="1243" spans="1:10" ht="15.75" x14ac:dyDescent="0.25">
      <c r="A1243" s="388">
        <v>43297</v>
      </c>
      <c r="B1243" s="352" t="s">
        <v>1870</v>
      </c>
      <c r="C1243" s="118" t="s">
        <v>176</v>
      </c>
      <c r="D1243" s="125" t="s">
        <v>34</v>
      </c>
      <c r="E1243" s="333">
        <v>9500</v>
      </c>
      <c r="F1243" s="187">
        <f t="shared" si="40"/>
        <v>16.976715094980253</v>
      </c>
      <c r="G1243" s="188">
        <v>559.59</v>
      </c>
      <c r="H1243" s="119" t="s">
        <v>33</v>
      </c>
      <c r="I1243" s="143" t="s">
        <v>90</v>
      </c>
      <c r="J1243" s="137" t="s">
        <v>1786</v>
      </c>
    </row>
    <row r="1244" spans="1:10" ht="15.75" x14ac:dyDescent="0.25">
      <c r="A1244" s="388">
        <v>43297</v>
      </c>
      <c r="B1244" s="352" t="s">
        <v>1871</v>
      </c>
      <c r="C1244" s="118" t="s">
        <v>176</v>
      </c>
      <c r="D1244" s="125" t="s">
        <v>34</v>
      </c>
      <c r="E1244" s="331">
        <v>10000</v>
      </c>
      <c r="F1244" s="187">
        <f t="shared" si="40"/>
        <v>17.870226415768688</v>
      </c>
      <c r="G1244" s="188">
        <v>559.59</v>
      </c>
      <c r="H1244" s="119" t="s">
        <v>33</v>
      </c>
      <c r="I1244" s="143" t="s">
        <v>90</v>
      </c>
      <c r="J1244" s="137" t="s">
        <v>1786</v>
      </c>
    </row>
    <row r="1245" spans="1:10" ht="15.75" x14ac:dyDescent="0.25">
      <c r="A1245" s="388">
        <v>43297</v>
      </c>
      <c r="B1245" s="140" t="s">
        <v>1872</v>
      </c>
      <c r="C1245" s="118" t="s">
        <v>176</v>
      </c>
      <c r="D1245" s="125" t="s">
        <v>34</v>
      </c>
      <c r="E1245" s="187">
        <v>13000</v>
      </c>
      <c r="F1245" s="187">
        <f t="shared" si="40"/>
        <v>23.231294340499293</v>
      </c>
      <c r="G1245" s="188">
        <v>559.59</v>
      </c>
      <c r="H1245" s="287" t="s">
        <v>39</v>
      </c>
      <c r="I1245" s="143" t="s">
        <v>90</v>
      </c>
      <c r="J1245" s="137" t="s">
        <v>1790</v>
      </c>
    </row>
    <row r="1246" spans="1:10" ht="15.75" x14ac:dyDescent="0.25">
      <c r="A1246" s="388">
        <v>43297</v>
      </c>
      <c r="B1246" s="303" t="s">
        <v>1873</v>
      </c>
      <c r="C1246" s="118" t="s">
        <v>176</v>
      </c>
      <c r="D1246" s="125" t="s">
        <v>102</v>
      </c>
      <c r="E1246" s="356">
        <v>8000</v>
      </c>
      <c r="F1246" s="187">
        <f t="shared" si="40"/>
        <v>14.296181132614949</v>
      </c>
      <c r="G1246" s="188">
        <v>559.59</v>
      </c>
      <c r="H1246" s="283" t="s">
        <v>156</v>
      </c>
      <c r="I1246" s="143" t="s">
        <v>90</v>
      </c>
      <c r="J1246" s="137" t="s">
        <v>1794</v>
      </c>
    </row>
    <row r="1247" spans="1:10" ht="15.75" x14ac:dyDescent="0.25">
      <c r="A1247" s="388">
        <v>43297</v>
      </c>
      <c r="B1247" s="303" t="s">
        <v>1874</v>
      </c>
      <c r="C1247" s="118" t="s">
        <v>176</v>
      </c>
      <c r="D1247" s="125" t="s">
        <v>102</v>
      </c>
      <c r="E1247" s="356">
        <v>10000</v>
      </c>
      <c r="F1247" s="187">
        <f t="shared" si="40"/>
        <v>17.870226415768688</v>
      </c>
      <c r="G1247" s="188">
        <v>559.59</v>
      </c>
      <c r="H1247" s="283" t="s">
        <v>519</v>
      </c>
      <c r="I1247" s="143" t="s">
        <v>90</v>
      </c>
      <c r="J1247" s="137" t="s">
        <v>1796</v>
      </c>
    </row>
    <row r="1248" spans="1:10" ht="15.75" x14ac:dyDescent="0.25">
      <c r="A1248" s="388">
        <v>43297</v>
      </c>
      <c r="B1248" s="303" t="s">
        <v>1874</v>
      </c>
      <c r="C1248" s="118" t="s">
        <v>176</v>
      </c>
      <c r="D1248" s="125" t="s">
        <v>102</v>
      </c>
      <c r="E1248" s="356">
        <v>10000</v>
      </c>
      <c r="F1248" s="187">
        <f t="shared" si="40"/>
        <v>17.870226415768688</v>
      </c>
      <c r="G1248" s="188">
        <v>559.59</v>
      </c>
      <c r="H1248" s="283" t="s">
        <v>31</v>
      </c>
      <c r="I1248" s="143" t="s">
        <v>90</v>
      </c>
      <c r="J1248" s="137" t="s">
        <v>1797</v>
      </c>
    </row>
    <row r="1249" spans="1:10" ht="15.75" x14ac:dyDescent="0.25">
      <c r="A1249" s="388">
        <v>43297</v>
      </c>
      <c r="B1249" s="303" t="s">
        <v>1875</v>
      </c>
      <c r="C1249" s="118" t="s">
        <v>176</v>
      </c>
      <c r="D1249" s="125" t="s">
        <v>34</v>
      </c>
      <c r="E1249" s="356">
        <v>11000</v>
      </c>
      <c r="F1249" s="187">
        <f t="shared" si="40"/>
        <v>19.657249057345556</v>
      </c>
      <c r="G1249" s="188">
        <v>559.59</v>
      </c>
      <c r="H1249" s="283" t="s">
        <v>41</v>
      </c>
      <c r="I1249" s="143" t="s">
        <v>90</v>
      </c>
      <c r="J1249" s="137" t="s">
        <v>1799</v>
      </c>
    </row>
    <row r="1250" spans="1:10" ht="15.75" x14ac:dyDescent="0.25">
      <c r="A1250" s="388">
        <v>43297</v>
      </c>
      <c r="B1250" s="303" t="s">
        <v>1876</v>
      </c>
      <c r="C1250" s="118" t="s">
        <v>176</v>
      </c>
      <c r="D1250" s="125" t="s">
        <v>34</v>
      </c>
      <c r="E1250" s="356">
        <v>7500</v>
      </c>
      <c r="F1250" s="187">
        <f t="shared" si="40"/>
        <v>13.402669811826515</v>
      </c>
      <c r="G1250" s="188">
        <v>559.59</v>
      </c>
      <c r="H1250" s="283" t="s">
        <v>41</v>
      </c>
      <c r="I1250" s="143" t="s">
        <v>90</v>
      </c>
      <c r="J1250" s="137" t="s">
        <v>1799</v>
      </c>
    </row>
    <row r="1251" spans="1:10" ht="15.75" x14ac:dyDescent="0.25">
      <c r="A1251" s="388">
        <v>43297</v>
      </c>
      <c r="B1251" s="303" t="s">
        <v>1877</v>
      </c>
      <c r="C1251" s="118" t="s">
        <v>176</v>
      </c>
      <c r="D1251" s="125" t="s">
        <v>34</v>
      </c>
      <c r="E1251" s="356">
        <v>5500</v>
      </c>
      <c r="F1251" s="187">
        <f t="shared" si="40"/>
        <v>9.828624528672778</v>
      </c>
      <c r="G1251" s="188">
        <v>559.59</v>
      </c>
      <c r="H1251" s="283" t="s">
        <v>41</v>
      </c>
      <c r="I1251" s="143" t="s">
        <v>90</v>
      </c>
      <c r="J1251" s="137" t="s">
        <v>1799</v>
      </c>
    </row>
    <row r="1252" spans="1:10" ht="15.75" x14ac:dyDescent="0.25">
      <c r="A1252" s="388">
        <v>43297</v>
      </c>
      <c r="B1252" s="140" t="s">
        <v>1878</v>
      </c>
      <c r="C1252" s="118" t="s">
        <v>176</v>
      </c>
      <c r="D1252" s="125" t="s">
        <v>34</v>
      </c>
      <c r="E1252" s="331">
        <v>15500</v>
      </c>
      <c r="F1252" s="187">
        <f t="shared" si="40"/>
        <v>27.698850944441464</v>
      </c>
      <c r="G1252" s="188">
        <v>559.59</v>
      </c>
      <c r="H1252" s="119" t="s">
        <v>40</v>
      </c>
      <c r="I1252" s="143" t="s">
        <v>90</v>
      </c>
      <c r="J1252" s="137" t="s">
        <v>1802</v>
      </c>
    </row>
    <row r="1253" spans="1:10" ht="15.75" x14ac:dyDescent="0.25">
      <c r="A1253" s="388">
        <v>43297</v>
      </c>
      <c r="B1253" s="303" t="s">
        <v>1879</v>
      </c>
      <c r="C1253" s="118" t="s">
        <v>176</v>
      </c>
      <c r="D1253" s="125" t="s">
        <v>3</v>
      </c>
      <c r="E1253" s="356">
        <v>10000</v>
      </c>
      <c r="F1253" s="187">
        <f t="shared" si="40"/>
        <v>17.870226415768688</v>
      </c>
      <c r="G1253" s="188">
        <v>559.59</v>
      </c>
      <c r="H1253" s="283" t="s">
        <v>503</v>
      </c>
      <c r="I1253" s="143" t="s">
        <v>90</v>
      </c>
      <c r="J1253" s="137" t="s">
        <v>1803</v>
      </c>
    </row>
    <row r="1254" spans="1:10" ht="15.75" x14ac:dyDescent="0.25">
      <c r="A1254" s="330">
        <v>43298</v>
      </c>
      <c r="B1254" s="352" t="s">
        <v>1880</v>
      </c>
      <c r="C1254" s="118" t="s">
        <v>176</v>
      </c>
      <c r="D1254" s="125" t="s">
        <v>25</v>
      </c>
      <c r="E1254" s="331">
        <v>2000</v>
      </c>
      <c r="F1254" s="187">
        <f t="shared" si="40"/>
        <v>3.5740452831537373</v>
      </c>
      <c r="G1254" s="188">
        <v>559.59</v>
      </c>
      <c r="H1254" s="119" t="s">
        <v>61</v>
      </c>
      <c r="I1254" s="143" t="s">
        <v>90</v>
      </c>
      <c r="J1254" s="137" t="s">
        <v>1760</v>
      </c>
    </row>
    <row r="1255" spans="1:10" ht="15.75" x14ac:dyDescent="0.25">
      <c r="A1255" s="330">
        <v>43298</v>
      </c>
      <c r="B1255" s="352" t="s">
        <v>1881</v>
      </c>
      <c r="C1255" s="144" t="s">
        <v>171</v>
      </c>
      <c r="D1255" s="125" t="s">
        <v>3</v>
      </c>
      <c r="E1255" s="331">
        <v>104000</v>
      </c>
      <c r="F1255" s="187">
        <f t="shared" si="40"/>
        <v>185.85035472399434</v>
      </c>
      <c r="G1255" s="188">
        <v>559.59</v>
      </c>
      <c r="H1255" s="283" t="s">
        <v>503</v>
      </c>
      <c r="I1255" s="143" t="s">
        <v>90</v>
      </c>
      <c r="J1255" s="137" t="s">
        <v>1882</v>
      </c>
    </row>
    <row r="1256" spans="1:10" ht="15.75" x14ac:dyDescent="0.25">
      <c r="A1256" s="330">
        <v>43299</v>
      </c>
      <c r="B1256" s="352" t="s">
        <v>1883</v>
      </c>
      <c r="C1256" s="118" t="s">
        <v>764</v>
      </c>
      <c r="D1256" s="123" t="s">
        <v>103</v>
      </c>
      <c r="E1256" s="331">
        <v>10000</v>
      </c>
      <c r="F1256" s="187">
        <f t="shared" si="40"/>
        <v>17.870226415768688</v>
      </c>
      <c r="G1256" s="188">
        <v>559.59</v>
      </c>
      <c r="H1256" s="118" t="s">
        <v>1884</v>
      </c>
      <c r="I1256" s="143" t="s">
        <v>90</v>
      </c>
      <c r="J1256" s="137" t="s">
        <v>1885</v>
      </c>
    </row>
    <row r="1257" spans="1:10" ht="15.75" x14ac:dyDescent="0.25">
      <c r="A1257" s="330">
        <v>43299</v>
      </c>
      <c r="B1257" s="352" t="s">
        <v>1886</v>
      </c>
      <c r="C1257" s="118" t="s">
        <v>176</v>
      </c>
      <c r="D1257" s="123" t="s">
        <v>103</v>
      </c>
      <c r="E1257" s="331">
        <v>20000</v>
      </c>
      <c r="F1257" s="187">
        <f t="shared" si="40"/>
        <v>35.740452831537375</v>
      </c>
      <c r="G1257" s="188">
        <v>559.59</v>
      </c>
      <c r="H1257" s="118" t="s">
        <v>1884</v>
      </c>
      <c r="I1257" s="143" t="s">
        <v>90</v>
      </c>
      <c r="J1257" s="137" t="s">
        <v>1887</v>
      </c>
    </row>
    <row r="1258" spans="1:10" ht="15.75" x14ac:dyDescent="0.25">
      <c r="A1258" s="330">
        <v>43299</v>
      </c>
      <c r="B1258" s="352" t="s">
        <v>1888</v>
      </c>
      <c r="C1258" s="112" t="s">
        <v>108</v>
      </c>
      <c r="D1258" s="123" t="s">
        <v>3</v>
      </c>
      <c r="E1258" s="331">
        <v>1100</v>
      </c>
      <c r="F1258" s="187">
        <f t="shared" si="40"/>
        <v>1.9657249057345556</v>
      </c>
      <c r="G1258" s="188">
        <v>559.59</v>
      </c>
      <c r="H1258" s="118" t="s">
        <v>61</v>
      </c>
      <c r="I1258" s="143" t="s">
        <v>90</v>
      </c>
      <c r="J1258" s="137" t="s">
        <v>1889</v>
      </c>
    </row>
    <row r="1259" spans="1:10" ht="15.75" x14ac:dyDescent="0.25">
      <c r="A1259" s="330">
        <v>43299</v>
      </c>
      <c r="B1259" s="352" t="s">
        <v>1820</v>
      </c>
      <c r="C1259" s="118" t="s">
        <v>176</v>
      </c>
      <c r="D1259" s="123" t="s">
        <v>25</v>
      </c>
      <c r="E1259" s="331">
        <v>4000</v>
      </c>
      <c r="F1259" s="187">
        <f t="shared" si="40"/>
        <v>7.1480905663074745</v>
      </c>
      <c r="G1259" s="188">
        <v>559.59</v>
      </c>
      <c r="H1259" s="119" t="s">
        <v>61</v>
      </c>
      <c r="I1259" s="143" t="s">
        <v>90</v>
      </c>
      <c r="J1259" s="137" t="s">
        <v>1760</v>
      </c>
    </row>
    <row r="1260" spans="1:10" ht="15.75" x14ac:dyDescent="0.25">
      <c r="A1260" s="330">
        <v>43299</v>
      </c>
      <c r="B1260" s="352" t="s">
        <v>1890</v>
      </c>
      <c r="C1260" s="118" t="s">
        <v>176</v>
      </c>
      <c r="D1260" s="123" t="s">
        <v>25</v>
      </c>
      <c r="E1260" s="331">
        <v>4500</v>
      </c>
      <c r="F1260" s="187">
        <f t="shared" si="40"/>
        <v>8.0416018870959096</v>
      </c>
      <c r="G1260" s="188">
        <v>559.59</v>
      </c>
      <c r="H1260" s="118" t="s">
        <v>61</v>
      </c>
      <c r="I1260" s="143" t="s">
        <v>90</v>
      </c>
      <c r="J1260" s="137" t="s">
        <v>1760</v>
      </c>
    </row>
    <row r="1261" spans="1:10" ht="15.75" x14ac:dyDescent="0.25">
      <c r="A1261" s="330">
        <v>43300</v>
      </c>
      <c r="B1261" s="352" t="s">
        <v>1891</v>
      </c>
      <c r="C1261" s="112" t="s">
        <v>110</v>
      </c>
      <c r="D1261" s="123" t="s">
        <v>167</v>
      </c>
      <c r="E1261" s="331">
        <v>1600</v>
      </c>
      <c r="F1261" s="187">
        <f t="shared" si="40"/>
        <v>2.8592362265229898</v>
      </c>
      <c r="G1261" s="188">
        <v>559.59</v>
      </c>
      <c r="H1261" s="118" t="s">
        <v>61</v>
      </c>
      <c r="I1261" s="143" t="s">
        <v>90</v>
      </c>
      <c r="J1261" s="137" t="s">
        <v>1892</v>
      </c>
    </row>
    <row r="1262" spans="1:10" ht="15.75" x14ac:dyDescent="0.25">
      <c r="A1262" s="330">
        <v>43301</v>
      </c>
      <c r="B1262" s="352" t="s">
        <v>1893</v>
      </c>
      <c r="C1262" s="118" t="s">
        <v>764</v>
      </c>
      <c r="D1262" s="123" t="s">
        <v>103</v>
      </c>
      <c r="E1262" s="331">
        <v>20000</v>
      </c>
      <c r="F1262" s="187">
        <f t="shared" si="40"/>
        <v>35.740452831537375</v>
      </c>
      <c r="G1262" s="188">
        <v>559.59</v>
      </c>
      <c r="H1262" s="119" t="s">
        <v>1884</v>
      </c>
      <c r="I1262" s="143" t="s">
        <v>90</v>
      </c>
      <c r="J1262" s="137" t="s">
        <v>1894</v>
      </c>
    </row>
    <row r="1263" spans="1:10" ht="15.75" x14ac:dyDescent="0.25">
      <c r="A1263" s="330">
        <v>43304</v>
      </c>
      <c r="B1263" s="352" t="s">
        <v>1895</v>
      </c>
      <c r="C1263" s="118" t="s">
        <v>176</v>
      </c>
      <c r="D1263" s="123" t="s">
        <v>103</v>
      </c>
      <c r="E1263" s="331">
        <v>18000</v>
      </c>
      <c r="F1263" s="187">
        <f t="shared" si="40"/>
        <v>32.166407548383638</v>
      </c>
      <c r="G1263" s="188">
        <v>559.59</v>
      </c>
      <c r="H1263" s="119" t="s">
        <v>1884</v>
      </c>
      <c r="I1263" s="143" t="s">
        <v>90</v>
      </c>
      <c r="J1263" s="137" t="s">
        <v>1896</v>
      </c>
    </row>
    <row r="1264" spans="1:10" ht="15.75" x14ac:dyDescent="0.25">
      <c r="A1264" s="330">
        <v>43304</v>
      </c>
      <c r="B1264" s="352" t="s">
        <v>1897</v>
      </c>
      <c r="C1264" s="118" t="s">
        <v>176</v>
      </c>
      <c r="D1264" s="123" t="s">
        <v>34</v>
      </c>
      <c r="E1264" s="331">
        <v>4000</v>
      </c>
      <c r="F1264" s="187">
        <f t="shared" si="40"/>
        <v>7.1480905663074745</v>
      </c>
      <c r="G1264" s="188">
        <v>559.59</v>
      </c>
      <c r="H1264" s="119" t="s">
        <v>39</v>
      </c>
      <c r="I1264" s="143" t="s">
        <v>90</v>
      </c>
      <c r="J1264" s="137" t="s">
        <v>1790</v>
      </c>
    </row>
    <row r="1265" spans="1:10" ht="15.75" x14ac:dyDescent="0.25">
      <c r="A1265" s="330">
        <v>43304</v>
      </c>
      <c r="B1265" s="352" t="s">
        <v>1898</v>
      </c>
      <c r="C1265" s="118" t="s">
        <v>176</v>
      </c>
      <c r="D1265" s="123" t="s">
        <v>34</v>
      </c>
      <c r="E1265" s="331">
        <v>5000</v>
      </c>
      <c r="F1265" s="187">
        <f t="shared" si="40"/>
        <v>8.9351132078843438</v>
      </c>
      <c r="G1265" s="188">
        <v>559.59</v>
      </c>
      <c r="H1265" s="119" t="s">
        <v>40</v>
      </c>
      <c r="I1265" s="143" t="s">
        <v>90</v>
      </c>
      <c r="J1265" s="137" t="s">
        <v>1802</v>
      </c>
    </row>
    <row r="1266" spans="1:10" ht="15.75" x14ac:dyDescent="0.25">
      <c r="A1266" s="330">
        <v>43305</v>
      </c>
      <c r="B1266" s="352" t="s">
        <v>1834</v>
      </c>
      <c r="C1266" s="118" t="s">
        <v>176</v>
      </c>
      <c r="D1266" s="123" t="s">
        <v>25</v>
      </c>
      <c r="E1266" s="331">
        <v>3000</v>
      </c>
      <c r="F1266" s="187">
        <f t="shared" si="40"/>
        <v>5.3610679247306061</v>
      </c>
      <c r="G1266" s="188">
        <v>559.59</v>
      </c>
      <c r="H1266" s="119" t="s">
        <v>61</v>
      </c>
      <c r="I1266" s="143" t="s">
        <v>90</v>
      </c>
      <c r="J1266" s="137" t="s">
        <v>1760</v>
      </c>
    </row>
    <row r="1267" spans="1:10" ht="15.75" x14ac:dyDescent="0.25">
      <c r="A1267" s="330">
        <v>43305</v>
      </c>
      <c r="B1267" s="352" t="s">
        <v>1899</v>
      </c>
      <c r="C1267" s="144" t="s">
        <v>108</v>
      </c>
      <c r="D1267" s="126" t="s">
        <v>3</v>
      </c>
      <c r="E1267" s="331">
        <v>21750</v>
      </c>
      <c r="F1267" s="187">
        <f t="shared" si="40"/>
        <v>38.867742454296895</v>
      </c>
      <c r="G1267" s="188">
        <v>559.59</v>
      </c>
      <c r="H1267" s="283" t="s">
        <v>503</v>
      </c>
      <c r="I1267" s="143" t="s">
        <v>90</v>
      </c>
      <c r="J1267" s="137" t="s">
        <v>1900</v>
      </c>
    </row>
    <row r="1268" spans="1:10" ht="15.75" x14ac:dyDescent="0.25">
      <c r="A1268" s="330">
        <v>43305</v>
      </c>
      <c r="B1268" s="352" t="s">
        <v>1901</v>
      </c>
      <c r="C1268" s="112" t="s">
        <v>110</v>
      </c>
      <c r="D1268" s="123" t="s">
        <v>167</v>
      </c>
      <c r="E1268" s="331">
        <v>2500</v>
      </c>
      <c r="F1268" s="187">
        <f t="shared" si="40"/>
        <v>4.4675566039421719</v>
      </c>
      <c r="G1268" s="188">
        <v>559.59</v>
      </c>
      <c r="H1268" s="119" t="s">
        <v>61</v>
      </c>
      <c r="I1268" s="143" t="s">
        <v>90</v>
      </c>
      <c r="J1268" s="137" t="s">
        <v>1902</v>
      </c>
    </row>
    <row r="1269" spans="1:10" ht="15.75" x14ac:dyDescent="0.25">
      <c r="A1269" s="343">
        <v>43305</v>
      </c>
      <c r="B1269" s="352" t="s">
        <v>1839</v>
      </c>
      <c r="C1269" s="112" t="s">
        <v>109</v>
      </c>
      <c r="D1269" s="123" t="s">
        <v>3</v>
      </c>
      <c r="E1269" s="331">
        <v>500</v>
      </c>
      <c r="F1269" s="187">
        <f t="shared" si="40"/>
        <v>0.89351132078843432</v>
      </c>
      <c r="G1269" s="188">
        <v>559.59</v>
      </c>
      <c r="H1269" s="119" t="s">
        <v>522</v>
      </c>
      <c r="I1269" s="143" t="s">
        <v>90</v>
      </c>
      <c r="J1269" s="408" t="s">
        <v>1903</v>
      </c>
    </row>
    <row r="1270" spans="1:10" ht="15.75" x14ac:dyDescent="0.25">
      <c r="A1270" s="343">
        <v>43305</v>
      </c>
      <c r="B1270" s="352" t="s">
        <v>1839</v>
      </c>
      <c r="C1270" s="112" t="s">
        <v>109</v>
      </c>
      <c r="D1270" s="123" t="s">
        <v>3</v>
      </c>
      <c r="E1270" s="331">
        <v>500</v>
      </c>
      <c r="F1270" s="187">
        <f t="shared" si="40"/>
        <v>0.89351132078843432</v>
      </c>
      <c r="G1270" s="188">
        <v>559.59</v>
      </c>
      <c r="H1270" s="119" t="s">
        <v>522</v>
      </c>
      <c r="I1270" s="143" t="s">
        <v>90</v>
      </c>
      <c r="J1270" s="408" t="s">
        <v>1904</v>
      </c>
    </row>
    <row r="1271" spans="1:10" ht="15.75" x14ac:dyDescent="0.25">
      <c r="A1271" s="330">
        <v>43306</v>
      </c>
      <c r="B1271" s="352" t="s">
        <v>1834</v>
      </c>
      <c r="C1271" s="118" t="s">
        <v>176</v>
      </c>
      <c r="D1271" s="125" t="s">
        <v>25</v>
      </c>
      <c r="E1271" s="331">
        <v>2000</v>
      </c>
      <c r="F1271" s="187">
        <f t="shared" si="40"/>
        <v>3.5740452831537373</v>
      </c>
      <c r="G1271" s="188">
        <v>559.59</v>
      </c>
      <c r="H1271" s="119" t="s">
        <v>61</v>
      </c>
      <c r="I1271" s="143" t="s">
        <v>90</v>
      </c>
      <c r="J1271" s="137" t="s">
        <v>1760</v>
      </c>
    </row>
    <row r="1272" spans="1:10" ht="15.75" x14ac:dyDescent="0.25">
      <c r="A1272" s="330">
        <v>43307</v>
      </c>
      <c r="B1272" s="352" t="s">
        <v>1905</v>
      </c>
      <c r="C1272" s="118" t="s">
        <v>176</v>
      </c>
      <c r="D1272" s="125" t="s">
        <v>25</v>
      </c>
      <c r="E1272" s="331">
        <v>4000</v>
      </c>
      <c r="F1272" s="187">
        <f t="shared" si="40"/>
        <v>7.1480905663074745</v>
      </c>
      <c r="G1272" s="188">
        <v>559.59</v>
      </c>
      <c r="H1272" s="119" t="s">
        <v>61</v>
      </c>
      <c r="I1272" s="143" t="s">
        <v>90</v>
      </c>
      <c r="J1272" s="137" t="s">
        <v>1760</v>
      </c>
    </row>
    <row r="1273" spans="1:10" ht="15.75" x14ac:dyDescent="0.25">
      <c r="A1273" s="330">
        <v>43307</v>
      </c>
      <c r="B1273" s="352" t="s">
        <v>1834</v>
      </c>
      <c r="C1273" s="118" t="s">
        <v>176</v>
      </c>
      <c r="D1273" s="125" t="s">
        <v>25</v>
      </c>
      <c r="E1273" s="331">
        <v>3500</v>
      </c>
      <c r="F1273" s="187">
        <f t="shared" si="40"/>
        <v>6.2545792455190403</v>
      </c>
      <c r="G1273" s="188">
        <v>559.59</v>
      </c>
      <c r="H1273" s="119" t="s">
        <v>61</v>
      </c>
      <c r="I1273" s="143" t="s">
        <v>90</v>
      </c>
      <c r="J1273" s="137" t="s">
        <v>1760</v>
      </c>
    </row>
    <row r="1274" spans="1:10" ht="15.75" x14ac:dyDescent="0.25">
      <c r="A1274" s="343">
        <v>43308</v>
      </c>
      <c r="B1274" s="352" t="s">
        <v>1906</v>
      </c>
      <c r="C1274" s="112" t="s">
        <v>110</v>
      </c>
      <c r="D1274" s="125" t="s">
        <v>25</v>
      </c>
      <c r="E1274" s="146">
        <v>900000</v>
      </c>
      <c r="F1274" s="187">
        <f t="shared" si="40"/>
        <v>1608.3203774191818</v>
      </c>
      <c r="G1274" s="188">
        <v>559.59</v>
      </c>
      <c r="H1274" s="119" t="s">
        <v>522</v>
      </c>
      <c r="I1274" s="143" t="s">
        <v>90</v>
      </c>
      <c r="J1274" s="408" t="s">
        <v>1907</v>
      </c>
    </row>
    <row r="1275" spans="1:10" ht="15.75" x14ac:dyDescent="0.25">
      <c r="A1275" s="330">
        <v>43308</v>
      </c>
      <c r="B1275" s="352" t="s">
        <v>1908</v>
      </c>
      <c r="C1275" s="144" t="s">
        <v>110</v>
      </c>
      <c r="D1275" s="123" t="s">
        <v>34</v>
      </c>
      <c r="E1275" s="331">
        <v>80000</v>
      </c>
      <c r="F1275" s="187">
        <f t="shared" si="40"/>
        <v>142.9618113261495</v>
      </c>
      <c r="G1275" s="188">
        <v>559.59</v>
      </c>
      <c r="H1275" s="119" t="s">
        <v>40</v>
      </c>
      <c r="I1275" s="143" t="s">
        <v>90</v>
      </c>
      <c r="J1275" s="137" t="s">
        <v>1909</v>
      </c>
    </row>
    <row r="1276" spans="1:10" ht="15.75" x14ac:dyDescent="0.25">
      <c r="A1276" s="330">
        <v>43308</v>
      </c>
      <c r="B1276" s="352" t="s">
        <v>1910</v>
      </c>
      <c r="C1276" s="144" t="s">
        <v>110</v>
      </c>
      <c r="D1276" s="123" t="s">
        <v>3</v>
      </c>
      <c r="E1276" s="331">
        <v>200000</v>
      </c>
      <c r="F1276" s="187">
        <f t="shared" si="40"/>
        <v>357.40452831537374</v>
      </c>
      <c r="G1276" s="188">
        <v>559.59</v>
      </c>
      <c r="H1276" s="283" t="s">
        <v>503</v>
      </c>
      <c r="I1276" s="143" t="s">
        <v>90</v>
      </c>
      <c r="J1276" s="137" t="s">
        <v>1911</v>
      </c>
    </row>
    <row r="1277" spans="1:10" ht="15.75" x14ac:dyDescent="0.25">
      <c r="A1277" s="330">
        <v>43308</v>
      </c>
      <c r="B1277" s="352" t="s">
        <v>1908</v>
      </c>
      <c r="C1277" s="144" t="s">
        <v>110</v>
      </c>
      <c r="D1277" s="123" t="s">
        <v>34</v>
      </c>
      <c r="E1277" s="331">
        <v>80000</v>
      </c>
      <c r="F1277" s="187">
        <f t="shared" si="40"/>
        <v>142.9618113261495</v>
      </c>
      <c r="G1277" s="188">
        <v>559.59</v>
      </c>
      <c r="H1277" s="119" t="s">
        <v>39</v>
      </c>
      <c r="I1277" s="143" t="s">
        <v>90</v>
      </c>
      <c r="J1277" s="137" t="s">
        <v>1912</v>
      </c>
    </row>
    <row r="1278" spans="1:10" ht="15.75" x14ac:dyDescent="0.25">
      <c r="A1278" s="330">
        <v>43308</v>
      </c>
      <c r="B1278" s="352" t="s">
        <v>1913</v>
      </c>
      <c r="C1278" s="144" t="s">
        <v>110</v>
      </c>
      <c r="D1278" s="123" t="s">
        <v>34</v>
      </c>
      <c r="E1278" s="331">
        <v>80000</v>
      </c>
      <c r="F1278" s="187">
        <f t="shared" si="40"/>
        <v>142.9618113261495</v>
      </c>
      <c r="G1278" s="188">
        <v>559.59</v>
      </c>
      <c r="H1278" s="119" t="s">
        <v>41</v>
      </c>
      <c r="I1278" s="143" t="s">
        <v>90</v>
      </c>
      <c r="J1278" s="137" t="s">
        <v>1914</v>
      </c>
    </row>
    <row r="1279" spans="1:10" ht="15.75" x14ac:dyDescent="0.25">
      <c r="A1279" s="330">
        <v>43308</v>
      </c>
      <c r="B1279" s="352" t="s">
        <v>1913</v>
      </c>
      <c r="C1279" s="144" t="s">
        <v>110</v>
      </c>
      <c r="D1279" s="123" t="s">
        <v>34</v>
      </c>
      <c r="E1279" s="331">
        <v>80000</v>
      </c>
      <c r="F1279" s="187">
        <f t="shared" si="40"/>
        <v>142.9618113261495</v>
      </c>
      <c r="G1279" s="188">
        <v>559.59</v>
      </c>
      <c r="H1279" s="119" t="s">
        <v>33</v>
      </c>
      <c r="I1279" s="143" t="s">
        <v>90</v>
      </c>
      <c r="J1279" s="137" t="s">
        <v>1915</v>
      </c>
    </row>
    <row r="1280" spans="1:10" ht="15.75" x14ac:dyDescent="0.25">
      <c r="A1280" s="330">
        <v>43308</v>
      </c>
      <c r="B1280" s="352" t="s">
        <v>1913</v>
      </c>
      <c r="C1280" s="144" t="s">
        <v>110</v>
      </c>
      <c r="D1280" s="123" t="s">
        <v>34</v>
      </c>
      <c r="E1280" s="331">
        <v>80000</v>
      </c>
      <c r="F1280" s="187">
        <f t="shared" si="40"/>
        <v>142.9618113261495</v>
      </c>
      <c r="G1280" s="188">
        <v>559.59</v>
      </c>
      <c r="H1280" s="119" t="s">
        <v>152</v>
      </c>
      <c r="I1280" s="143" t="s">
        <v>90</v>
      </c>
      <c r="J1280" s="137" t="s">
        <v>1916</v>
      </c>
    </row>
    <row r="1281" spans="1:10" ht="15.75" x14ac:dyDescent="0.25">
      <c r="A1281" s="330">
        <v>43308</v>
      </c>
      <c r="B1281" s="352" t="s">
        <v>1917</v>
      </c>
      <c r="C1281" s="144" t="s">
        <v>110</v>
      </c>
      <c r="D1281" s="123" t="s">
        <v>102</v>
      </c>
      <c r="E1281" s="331">
        <v>100000</v>
      </c>
      <c r="F1281" s="187">
        <f t="shared" si="40"/>
        <v>178.70226415768687</v>
      </c>
      <c r="G1281" s="188">
        <v>559.59</v>
      </c>
      <c r="H1281" s="119" t="s">
        <v>156</v>
      </c>
      <c r="I1281" s="143" t="s">
        <v>90</v>
      </c>
      <c r="J1281" s="137" t="s">
        <v>1918</v>
      </c>
    </row>
    <row r="1282" spans="1:10" ht="15.75" x14ac:dyDescent="0.25">
      <c r="A1282" s="330">
        <v>43308</v>
      </c>
      <c r="B1282" s="352" t="s">
        <v>1917</v>
      </c>
      <c r="C1282" s="144" t="s">
        <v>110</v>
      </c>
      <c r="D1282" s="123" t="s">
        <v>102</v>
      </c>
      <c r="E1282" s="331">
        <v>150000</v>
      </c>
      <c r="F1282" s="187">
        <f t="shared" si="40"/>
        <v>268.05339623653032</v>
      </c>
      <c r="G1282" s="188">
        <v>559.59</v>
      </c>
      <c r="H1282" s="283" t="s">
        <v>31</v>
      </c>
      <c r="I1282" s="143" t="s">
        <v>90</v>
      </c>
      <c r="J1282" s="137" t="s">
        <v>1919</v>
      </c>
    </row>
    <row r="1283" spans="1:10" ht="15.75" x14ac:dyDescent="0.25">
      <c r="A1283" s="330">
        <v>43308</v>
      </c>
      <c r="B1283" s="352" t="s">
        <v>1917</v>
      </c>
      <c r="C1283" s="144" t="s">
        <v>110</v>
      </c>
      <c r="D1283" s="123" t="s">
        <v>102</v>
      </c>
      <c r="E1283" s="331">
        <v>120000</v>
      </c>
      <c r="F1283" s="187">
        <f t="shared" si="40"/>
        <v>214.44271698922424</v>
      </c>
      <c r="G1283" s="188">
        <v>559.59</v>
      </c>
      <c r="H1283" s="119" t="s">
        <v>519</v>
      </c>
      <c r="I1283" s="143" t="s">
        <v>90</v>
      </c>
      <c r="J1283" s="137" t="s">
        <v>1920</v>
      </c>
    </row>
    <row r="1284" spans="1:10" ht="15.75" x14ac:dyDescent="0.25">
      <c r="A1284" s="330">
        <v>43308</v>
      </c>
      <c r="B1284" s="352" t="s">
        <v>1921</v>
      </c>
      <c r="C1284" s="112" t="s">
        <v>110</v>
      </c>
      <c r="D1284" s="123" t="s">
        <v>167</v>
      </c>
      <c r="E1284" s="331">
        <v>1400</v>
      </c>
      <c r="F1284" s="187">
        <f t="shared" si="40"/>
        <v>2.5018316982076163</v>
      </c>
      <c r="G1284" s="188">
        <v>559.59</v>
      </c>
      <c r="H1284" s="119" t="s">
        <v>61</v>
      </c>
      <c r="I1284" s="143" t="s">
        <v>90</v>
      </c>
      <c r="J1284" s="137" t="s">
        <v>1922</v>
      </c>
    </row>
    <row r="1285" spans="1:10" ht="15.75" x14ac:dyDescent="0.25">
      <c r="A1285" s="330">
        <v>43308</v>
      </c>
      <c r="B1285" s="352" t="s">
        <v>1834</v>
      </c>
      <c r="C1285" s="118" t="s">
        <v>176</v>
      </c>
      <c r="D1285" s="123" t="s">
        <v>25</v>
      </c>
      <c r="E1285" s="331">
        <v>3500</v>
      </c>
      <c r="F1285" s="187">
        <f t="shared" si="40"/>
        <v>6.2545792455190403</v>
      </c>
      <c r="G1285" s="188">
        <v>559.59</v>
      </c>
      <c r="H1285" s="119" t="s">
        <v>61</v>
      </c>
      <c r="I1285" s="143" t="s">
        <v>90</v>
      </c>
      <c r="J1285" s="137" t="s">
        <v>1760</v>
      </c>
    </row>
    <row r="1286" spans="1:10" ht="15.75" x14ac:dyDescent="0.25">
      <c r="A1286" s="343">
        <v>43308</v>
      </c>
      <c r="B1286" s="352" t="s">
        <v>1839</v>
      </c>
      <c r="C1286" s="118" t="s">
        <v>109</v>
      </c>
      <c r="D1286" s="123" t="s">
        <v>3</v>
      </c>
      <c r="E1286" s="146">
        <v>500</v>
      </c>
      <c r="F1286" s="187">
        <f t="shared" si="40"/>
        <v>0.89351132078843432</v>
      </c>
      <c r="G1286" s="188">
        <v>559.59</v>
      </c>
      <c r="H1286" s="119" t="s">
        <v>522</v>
      </c>
      <c r="I1286" s="143" t="s">
        <v>90</v>
      </c>
      <c r="J1286" s="402" t="s">
        <v>1923</v>
      </c>
    </row>
    <row r="1287" spans="1:10" ht="15.75" x14ac:dyDescent="0.25">
      <c r="A1287" s="343">
        <v>43308</v>
      </c>
      <c r="B1287" s="352" t="s">
        <v>1839</v>
      </c>
      <c r="C1287" s="118" t="s">
        <v>109</v>
      </c>
      <c r="D1287" s="123" t="s">
        <v>3</v>
      </c>
      <c r="E1287" s="146">
        <v>500</v>
      </c>
      <c r="F1287" s="187">
        <f t="shared" si="40"/>
        <v>0.89351132078843432</v>
      </c>
      <c r="G1287" s="188">
        <v>559.59</v>
      </c>
      <c r="H1287" s="119" t="s">
        <v>522</v>
      </c>
      <c r="I1287" s="143" t="s">
        <v>90</v>
      </c>
      <c r="J1287" s="402" t="s">
        <v>1924</v>
      </c>
    </row>
    <row r="1288" spans="1:10" ht="15.75" x14ac:dyDescent="0.25">
      <c r="A1288" s="330">
        <v>43309</v>
      </c>
      <c r="B1288" s="352" t="s">
        <v>1834</v>
      </c>
      <c r="C1288" s="118" t="s">
        <v>176</v>
      </c>
      <c r="D1288" s="123" t="s">
        <v>25</v>
      </c>
      <c r="E1288" s="331">
        <v>5000</v>
      </c>
      <c r="F1288" s="187">
        <f t="shared" si="40"/>
        <v>8.9351132078843438</v>
      </c>
      <c r="G1288" s="188">
        <v>559.59</v>
      </c>
      <c r="H1288" s="119" t="s">
        <v>61</v>
      </c>
      <c r="I1288" s="143" t="s">
        <v>90</v>
      </c>
      <c r="J1288" s="137" t="s">
        <v>1760</v>
      </c>
    </row>
    <row r="1289" spans="1:10" ht="15.75" x14ac:dyDescent="0.25">
      <c r="A1289" s="330">
        <v>43311</v>
      </c>
      <c r="B1289" s="352" t="s">
        <v>1925</v>
      </c>
      <c r="C1289" s="118" t="s">
        <v>176</v>
      </c>
      <c r="D1289" s="125" t="s">
        <v>102</v>
      </c>
      <c r="E1289" s="331">
        <v>4000</v>
      </c>
      <c r="F1289" s="187">
        <f t="shared" si="40"/>
        <v>7.1480905663074745</v>
      </c>
      <c r="G1289" s="188">
        <v>559.59</v>
      </c>
      <c r="H1289" s="119" t="s">
        <v>156</v>
      </c>
      <c r="I1289" s="143" t="s">
        <v>90</v>
      </c>
      <c r="J1289" s="137" t="s">
        <v>1794</v>
      </c>
    </row>
    <row r="1290" spans="1:10" ht="15.75" x14ac:dyDescent="0.25">
      <c r="A1290" s="330">
        <v>43311</v>
      </c>
      <c r="B1290" s="352" t="s">
        <v>1926</v>
      </c>
      <c r="C1290" s="118" t="s">
        <v>176</v>
      </c>
      <c r="D1290" s="125" t="s">
        <v>102</v>
      </c>
      <c r="E1290" s="331">
        <v>10000</v>
      </c>
      <c r="F1290" s="187">
        <f t="shared" ref="F1290:F1298" si="41">E1290/G1290</f>
        <v>17.870226415768688</v>
      </c>
      <c r="G1290" s="188">
        <v>559.59</v>
      </c>
      <c r="H1290" s="119" t="s">
        <v>519</v>
      </c>
      <c r="I1290" s="143" t="s">
        <v>90</v>
      </c>
      <c r="J1290" s="137" t="s">
        <v>1796</v>
      </c>
    </row>
    <row r="1291" spans="1:10" ht="15.75" x14ac:dyDescent="0.25">
      <c r="A1291" s="330">
        <v>43311</v>
      </c>
      <c r="B1291" s="352" t="s">
        <v>1927</v>
      </c>
      <c r="C1291" s="118" t="s">
        <v>176</v>
      </c>
      <c r="D1291" s="125" t="s">
        <v>102</v>
      </c>
      <c r="E1291" s="331">
        <v>4000</v>
      </c>
      <c r="F1291" s="187">
        <f t="shared" si="41"/>
        <v>7.1480905663074745</v>
      </c>
      <c r="G1291" s="188">
        <v>559.59</v>
      </c>
      <c r="H1291" s="119" t="s">
        <v>519</v>
      </c>
      <c r="I1291" s="143" t="s">
        <v>90</v>
      </c>
      <c r="J1291" s="137" t="s">
        <v>1796</v>
      </c>
    </row>
    <row r="1292" spans="1:10" ht="15.75" x14ac:dyDescent="0.25">
      <c r="A1292" s="330">
        <v>43311</v>
      </c>
      <c r="B1292" s="352" t="s">
        <v>1926</v>
      </c>
      <c r="C1292" s="118" t="s">
        <v>176</v>
      </c>
      <c r="D1292" s="125" t="s">
        <v>102</v>
      </c>
      <c r="E1292" s="331">
        <v>10000</v>
      </c>
      <c r="F1292" s="187">
        <f t="shared" si="41"/>
        <v>17.870226415768688</v>
      </c>
      <c r="G1292" s="188">
        <v>559.59</v>
      </c>
      <c r="H1292" s="283" t="s">
        <v>31</v>
      </c>
      <c r="I1292" s="143" t="s">
        <v>90</v>
      </c>
      <c r="J1292" s="137" t="s">
        <v>1797</v>
      </c>
    </row>
    <row r="1293" spans="1:10" ht="15.75" x14ac:dyDescent="0.25">
      <c r="A1293" s="330">
        <v>43311</v>
      </c>
      <c r="B1293" s="352" t="s">
        <v>1928</v>
      </c>
      <c r="C1293" s="118" t="s">
        <v>176</v>
      </c>
      <c r="D1293" s="125" t="s">
        <v>3</v>
      </c>
      <c r="E1293" s="331">
        <v>10000</v>
      </c>
      <c r="F1293" s="187">
        <f t="shared" si="41"/>
        <v>17.870226415768688</v>
      </c>
      <c r="G1293" s="188">
        <v>559.59</v>
      </c>
      <c r="H1293" s="283" t="s">
        <v>503</v>
      </c>
      <c r="I1293" s="143" t="s">
        <v>90</v>
      </c>
      <c r="J1293" s="137" t="s">
        <v>1803</v>
      </c>
    </row>
    <row r="1294" spans="1:10" ht="15.75" x14ac:dyDescent="0.25">
      <c r="A1294" s="330">
        <v>43311</v>
      </c>
      <c r="B1294" s="352" t="s">
        <v>1929</v>
      </c>
      <c r="C1294" s="118" t="s">
        <v>176</v>
      </c>
      <c r="D1294" s="125" t="s">
        <v>3</v>
      </c>
      <c r="E1294" s="331">
        <v>2000</v>
      </c>
      <c r="F1294" s="187">
        <f t="shared" si="41"/>
        <v>3.5740452831537373</v>
      </c>
      <c r="G1294" s="188">
        <v>559.59</v>
      </c>
      <c r="H1294" s="283" t="s">
        <v>503</v>
      </c>
      <c r="I1294" s="143" t="s">
        <v>90</v>
      </c>
      <c r="J1294" s="137" t="s">
        <v>1803</v>
      </c>
    </row>
    <row r="1295" spans="1:10" ht="15.75" x14ac:dyDescent="0.25">
      <c r="A1295" s="330">
        <v>43312</v>
      </c>
      <c r="B1295" s="352" t="s">
        <v>1930</v>
      </c>
      <c r="C1295" s="120" t="s">
        <v>331</v>
      </c>
      <c r="D1295" s="125" t="s">
        <v>3</v>
      </c>
      <c r="E1295" s="331">
        <v>99368</v>
      </c>
      <c r="F1295" s="187">
        <f t="shared" si="41"/>
        <v>177.57286584821028</v>
      </c>
      <c r="G1295" s="188">
        <v>559.59</v>
      </c>
      <c r="H1295" s="119" t="s">
        <v>61</v>
      </c>
      <c r="I1295" s="143" t="s">
        <v>90</v>
      </c>
      <c r="J1295" s="137" t="s">
        <v>1931</v>
      </c>
    </row>
    <row r="1296" spans="1:10" ht="15.75" x14ac:dyDescent="0.25">
      <c r="A1296" s="343">
        <v>43312</v>
      </c>
      <c r="B1296" s="352" t="s">
        <v>510</v>
      </c>
      <c r="C1296" s="120" t="s">
        <v>109</v>
      </c>
      <c r="D1296" s="125" t="s">
        <v>3</v>
      </c>
      <c r="E1296" s="146">
        <v>20267</v>
      </c>
      <c r="F1296" s="187">
        <f t="shared" si="41"/>
        <v>36.217587876838401</v>
      </c>
      <c r="G1296" s="188">
        <v>559.59</v>
      </c>
      <c r="H1296" s="119" t="s">
        <v>522</v>
      </c>
      <c r="I1296" s="143" t="s">
        <v>90</v>
      </c>
      <c r="J1296" s="408" t="s">
        <v>1932</v>
      </c>
    </row>
    <row r="1297" spans="1:10" ht="15.75" x14ac:dyDescent="0.25">
      <c r="A1297" s="343">
        <v>43312</v>
      </c>
      <c r="B1297" s="352" t="s">
        <v>1839</v>
      </c>
      <c r="C1297" s="120" t="s">
        <v>109</v>
      </c>
      <c r="D1297" s="125" t="s">
        <v>3</v>
      </c>
      <c r="E1297" s="146">
        <v>500</v>
      </c>
      <c r="F1297" s="187">
        <f t="shared" si="41"/>
        <v>0.89351132078843432</v>
      </c>
      <c r="G1297" s="188">
        <v>559.59</v>
      </c>
      <c r="H1297" s="119" t="s">
        <v>522</v>
      </c>
      <c r="I1297" s="143" t="s">
        <v>90</v>
      </c>
      <c r="J1297" s="408" t="s">
        <v>1933</v>
      </c>
    </row>
    <row r="1298" spans="1:10" ht="15.75" x14ac:dyDescent="0.25">
      <c r="A1298" s="337">
        <v>43312</v>
      </c>
      <c r="B1298" s="61" t="s">
        <v>1934</v>
      </c>
      <c r="C1298" s="118" t="s">
        <v>109</v>
      </c>
      <c r="D1298" s="125" t="s">
        <v>3</v>
      </c>
      <c r="E1298" s="331">
        <v>15795</v>
      </c>
      <c r="F1298" s="187">
        <f t="shared" si="41"/>
        <v>28.226022623706641</v>
      </c>
      <c r="G1298" s="188">
        <v>559.59</v>
      </c>
      <c r="H1298" s="119" t="s">
        <v>479</v>
      </c>
      <c r="I1298" s="143" t="s">
        <v>90</v>
      </c>
      <c r="J1298" s="428" t="s">
        <v>1935</v>
      </c>
    </row>
    <row r="1299" spans="1:10" ht="15.75" x14ac:dyDescent="0.25">
      <c r="A1299" s="354">
        <v>43313</v>
      </c>
      <c r="B1299" s="355" t="s">
        <v>2186</v>
      </c>
      <c r="C1299" s="118" t="s">
        <v>176</v>
      </c>
      <c r="D1299" s="123" t="s">
        <v>34</v>
      </c>
      <c r="E1299" s="356">
        <v>12000</v>
      </c>
      <c r="F1299" s="187">
        <f>E1299/G1299</f>
        <v>21.444271698922424</v>
      </c>
      <c r="G1299" s="188">
        <v>559.59</v>
      </c>
      <c r="H1299" s="283" t="s">
        <v>33</v>
      </c>
      <c r="I1299" s="143" t="s">
        <v>90</v>
      </c>
      <c r="J1299" s="147" t="s">
        <v>2187</v>
      </c>
    </row>
    <row r="1300" spans="1:10" ht="15.75" x14ac:dyDescent="0.25">
      <c r="A1300" s="354">
        <v>43313</v>
      </c>
      <c r="B1300" s="355" t="s">
        <v>2186</v>
      </c>
      <c r="C1300" s="118" t="s">
        <v>176</v>
      </c>
      <c r="D1300" s="123" t="s">
        <v>34</v>
      </c>
      <c r="E1300" s="356">
        <v>22000</v>
      </c>
      <c r="F1300" s="187">
        <f t="shared" ref="F1300:F1305" si="42">E1300/G1300</f>
        <v>39.314498114691112</v>
      </c>
      <c r="G1300" s="188">
        <v>559.59</v>
      </c>
      <c r="H1300" s="283" t="s">
        <v>40</v>
      </c>
      <c r="I1300" s="143" t="s">
        <v>90</v>
      </c>
      <c r="J1300" s="147" t="s">
        <v>2188</v>
      </c>
    </row>
    <row r="1301" spans="1:10" ht="15.75" x14ac:dyDescent="0.25">
      <c r="A1301" s="354">
        <v>43313</v>
      </c>
      <c r="B1301" s="355" t="s">
        <v>2186</v>
      </c>
      <c r="C1301" s="118" t="s">
        <v>176</v>
      </c>
      <c r="D1301" s="123" t="s">
        <v>34</v>
      </c>
      <c r="E1301" s="356">
        <v>12000</v>
      </c>
      <c r="F1301" s="187">
        <f t="shared" si="42"/>
        <v>21.444271698922424</v>
      </c>
      <c r="G1301" s="188">
        <v>559.59</v>
      </c>
      <c r="H1301" s="283" t="s">
        <v>41</v>
      </c>
      <c r="I1301" s="143" t="s">
        <v>90</v>
      </c>
      <c r="J1301" s="147" t="s">
        <v>2189</v>
      </c>
    </row>
    <row r="1302" spans="1:10" ht="15.75" x14ac:dyDescent="0.25">
      <c r="A1302" s="354">
        <v>43313</v>
      </c>
      <c r="B1302" s="355" t="s">
        <v>2186</v>
      </c>
      <c r="C1302" s="118" t="s">
        <v>176</v>
      </c>
      <c r="D1302" s="123" t="s">
        <v>34</v>
      </c>
      <c r="E1302" s="356">
        <v>12000</v>
      </c>
      <c r="F1302" s="187">
        <f t="shared" si="42"/>
        <v>21.444271698922424</v>
      </c>
      <c r="G1302" s="188">
        <v>559.59</v>
      </c>
      <c r="H1302" s="283" t="s">
        <v>39</v>
      </c>
      <c r="I1302" s="143" t="s">
        <v>90</v>
      </c>
      <c r="J1302" s="147" t="s">
        <v>2190</v>
      </c>
    </row>
    <row r="1303" spans="1:10" ht="15.75" x14ac:dyDescent="0.25">
      <c r="A1303" s="354">
        <v>43313</v>
      </c>
      <c r="B1303" s="355" t="s">
        <v>2186</v>
      </c>
      <c r="C1303" s="118" t="s">
        <v>176</v>
      </c>
      <c r="D1303" s="123" t="s">
        <v>34</v>
      </c>
      <c r="E1303" s="356">
        <v>12000</v>
      </c>
      <c r="F1303" s="187">
        <f t="shared" si="42"/>
        <v>21.444271698922424</v>
      </c>
      <c r="G1303" s="188">
        <v>559.59</v>
      </c>
      <c r="H1303" s="283" t="s">
        <v>152</v>
      </c>
      <c r="I1303" s="143" t="s">
        <v>90</v>
      </c>
      <c r="J1303" s="147" t="s">
        <v>2191</v>
      </c>
    </row>
    <row r="1304" spans="1:10" ht="15.75" x14ac:dyDescent="0.25">
      <c r="A1304" s="354">
        <v>43313</v>
      </c>
      <c r="B1304" s="355" t="s">
        <v>2192</v>
      </c>
      <c r="C1304" s="118" t="s">
        <v>176</v>
      </c>
      <c r="D1304" s="123" t="s">
        <v>34</v>
      </c>
      <c r="E1304" s="356">
        <v>10000</v>
      </c>
      <c r="F1304" s="187">
        <f t="shared" si="42"/>
        <v>17.870226415768688</v>
      </c>
      <c r="G1304" s="188">
        <v>559.59</v>
      </c>
      <c r="H1304" s="283" t="s">
        <v>33</v>
      </c>
      <c r="I1304" s="143" t="s">
        <v>90</v>
      </c>
      <c r="J1304" s="147" t="s">
        <v>2187</v>
      </c>
    </row>
    <row r="1305" spans="1:10" ht="15.75" x14ac:dyDescent="0.25">
      <c r="A1305" s="354">
        <v>43313</v>
      </c>
      <c r="B1305" s="355" t="s">
        <v>2192</v>
      </c>
      <c r="C1305" s="118" t="s">
        <v>176</v>
      </c>
      <c r="D1305" s="123" t="s">
        <v>34</v>
      </c>
      <c r="E1305" s="356">
        <v>10000</v>
      </c>
      <c r="F1305" s="187">
        <f t="shared" si="42"/>
        <v>17.870226415768688</v>
      </c>
      <c r="G1305" s="188">
        <v>559.59</v>
      </c>
      <c r="H1305" s="283" t="s">
        <v>39</v>
      </c>
      <c r="I1305" s="143" t="s">
        <v>90</v>
      </c>
      <c r="J1305" s="147" t="s">
        <v>2190</v>
      </c>
    </row>
    <row r="1306" spans="1:10" ht="15.75" x14ac:dyDescent="0.25">
      <c r="A1306" s="354">
        <v>43313</v>
      </c>
      <c r="B1306" s="355" t="s">
        <v>2193</v>
      </c>
      <c r="C1306" s="112" t="s">
        <v>331</v>
      </c>
      <c r="D1306" s="377" t="s">
        <v>3</v>
      </c>
      <c r="E1306" s="356">
        <v>56240</v>
      </c>
      <c r="F1306" s="187">
        <f>E1306/G1306</f>
        <v>100.5021533622831</v>
      </c>
      <c r="G1306" s="188">
        <v>559.59</v>
      </c>
      <c r="H1306" s="283" t="s">
        <v>503</v>
      </c>
      <c r="I1306" s="143" t="s">
        <v>90</v>
      </c>
      <c r="J1306" s="137" t="s">
        <v>2194</v>
      </c>
    </row>
    <row r="1307" spans="1:10" ht="15.75" x14ac:dyDescent="0.25">
      <c r="A1307" s="354">
        <v>43313</v>
      </c>
      <c r="B1307" s="355" t="s">
        <v>2195</v>
      </c>
      <c r="C1307" s="120" t="s">
        <v>176</v>
      </c>
      <c r="D1307" s="123" t="s">
        <v>25</v>
      </c>
      <c r="E1307" s="356">
        <v>10000</v>
      </c>
      <c r="F1307" s="187">
        <f>E1307/G1307</f>
        <v>17.870226415768688</v>
      </c>
      <c r="G1307" s="188">
        <v>559.59</v>
      </c>
      <c r="H1307" s="283" t="s">
        <v>506</v>
      </c>
      <c r="I1307" s="143" t="s">
        <v>90</v>
      </c>
      <c r="J1307" s="137" t="s">
        <v>2196</v>
      </c>
    </row>
    <row r="1308" spans="1:10" ht="15.75" x14ac:dyDescent="0.25">
      <c r="A1308" s="354">
        <v>43313</v>
      </c>
      <c r="B1308" s="355" t="s">
        <v>2197</v>
      </c>
      <c r="C1308" s="120" t="s">
        <v>176</v>
      </c>
      <c r="D1308" s="123" t="s">
        <v>25</v>
      </c>
      <c r="E1308" s="356">
        <v>7000</v>
      </c>
      <c r="F1308" s="187">
        <f>E1308/G1308</f>
        <v>12.509158491038081</v>
      </c>
      <c r="G1308" s="188">
        <v>559.59</v>
      </c>
      <c r="H1308" s="283" t="s">
        <v>506</v>
      </c>
      <c r="I1308" s="143" t="s">
        <v>90</v>
      </c>
      <c r="J1308" s="137" t="s">
        <v>2196</v>
      </c>
    </row>
    <row r="1309" spans="1:10" ht="15.75" x14ac:dyDescent="0.25">
      <c r="A1309" s="354">
        <v>43313</v>
      </c>
      <c r="B1309" s="355" t="s">
        <v>520</v>
      </c>
      <c r="C1309" s="120" t="s">
        <v>176</v>
      </c>
      <c r="D1309" s="123" t="s">
        <v>25</v>
      </c>
      <c r="E1309" s="356">
        <v>4000</v>
      </c>
      <c r="F1309" s="187">
        <f t="shared" ref="F1309:F1372" si="43">E1309/G1309</f>
        <v>7.1480905663074745</v>
      </c>
      <c r="G1309" s="188">
        <v>559.59</v>
      </c>
      <c r="H1309" s="283" t="s">
        <v>506</v>
      </c>
      <c r="I1309" s="143" t="s">
        <v>90</v>
      </c>
      <c r="J1309" s="137" t="s">
        <v>2196</v>
      </c>
    </row>
    <row r="1310" spans="1:10" ht="15.75" x14ac:dyDescent="0.25">
      <c r="A1310" s="357">
        <v>43313</v>
      </c>
      <c r="B1310" s="306" t="s">
        <v>2198</v>
      </c>
      <c r="C1310" s="120" t="s">
        <v>176</v>
      </c>
      <c r="D1310" s="123" t="s">
        <v>34</v>
      </c>
      <c r="E1310" s="187">
        <v>15500</v>
      </c>
      <c r="F1310" s="187">
        <f t="shared" si="43"/>
        <v>27.698850944441464</v>
      </c>
      <c r="G1310" s="188">
        <v>559.59</v>
      </c>
      <c r="H1310" s="287" t="s">
        <v>33</v>
      </c>
      <c r="I1310" s="143" t="s">
        <v>90</v>
      </c>
      <c r="J1310" s="147" t="s">
        <v>2187</v>
      </c>
    </row>
    <row r="1311" spans="1:10" ht="15.75" x14ac:dyDescent="0.25">
      <c r="A1311" s="357">
        <v>43313</v>
      </c>
      <c r="B1311" s="306" t="s">
        <v>2199</v>
      </c>
      <c r="C1311" s="120" t="s">
        <v>176</v>
      </c>
      <c r="D1311" s="123" t="s">
        <v>34</v>
      </c>
      <c r="E1311" s="187">
        <v>15500</v>
      </c>
      <c r="F1311" s="187">
        <f t="shared" si="43"/>
        <v>27.698850944441464</v>
      </c>
      <c r="G1311" s="188">
        <v>559.59</v>
      </c>
      <c r="H1311" s="287" t="s">
        <v>33</v>
      </c>
      <c r="I1311" s="143" t="s">
        <v>90</v>
      </c>
      <c r="J1311" s="147" t="s">
        <v>2187</v>
      </c>
    </row>
    <row r="1312" spans="1:10" ht="15.75" x14ac:dyDescent="0.25">
      <c r="A1312" s="357">
        <v>43313</v>
      </c>
      <c r="B1312" s="306" t="s">
        <v>2200</v>
      </c>
      <c r="C1312" s="120" t="s">
        <v>176</v>
      </c>
      <c r="D1312" s="123" t="s">
        <v>34</v>
      </c>
      <c r="E1312" s="187">
        <v>5000</v>
      </c>
      <c r="F1312" s="187">
        <f t="shared" si="43"/>
        <v>8.9351132078843438</v>
      </c>
      <c r="G1312" s="188">
        <v>559.59</v>
      </c>
      <c r="H1312" s="287" t="s">
        <v>39</v>
      </c>
      <c r="I1312" s="143" t="s">
        <v>90</v>
      </c>
      <c r="J1312" s="147" t="s">
        <v>2190</v>
      </c>
    </row>
    <row r="1313" spans="1:10" ht="15.75" x14ac:dyDescent="0.25">
      <c r="A1313" s="357">
        <v>43313</v>
      </c>
      <c r="B1313" s="306" t="s">
        <v>2201</v>
      </c>
      <c r="C1313" s="120" t="s">
        <v>176</v>
      </c>
      <c r="D1313" s="123" t="s">
        <v>34</v>
      </c>
      <c r="E1313" s="187">
        <v>8000</v>
      </c>
      <c r="F1313" s="187">
        <f t="shared" si="43"/>
        <v>14.296181132614949</v>
      </c>
      <c r="G1313" s="188">
        <v>559.59</v>
      </c>
      <c r="H1313" s="287" t="s">
        <v>39</v>
      </c>
      <c r="I1313" s="143" t="s">
        <v>90</v>
      </c>
      <c r="J1313" s="147" t="s">
        <v>2190</v>
      </c>
    </row>
    <row r="1314" spans="1:10" ht="15.75" x14ac:dyDescent="0.25">
      <c r="A1314" s="357">
        <v>43313</v>
      </c>
      <c r="B1314" s="306" t="s">
        <v>2202</v>
      </c>
      <c r="C1314" s="120" t="s">
        <v>176</v>
      </c>
      <c r="D1314" s="123" t="s">
        <v>34</v>
      </c>
      <c r="E1314" s="187">
        <v>8000</v>
      </c>
      <c r="F1314" s="187">
        <f t="shared" si="43"/>
        <v>14.296181132614949</v>
      </c>
      <c r="G1314" s="188">
        <v>559.59</v>
      </c>
      <c r="H1314" s="287" t="s">
        <v>39</v>
      </c>
      <c r="I1314" s="143" t="s">
        <v>90</v>
      </c>
      <c r="J1314" s="147" t="s">
        <v>2190</v>
      </c>
    </row>
    <row r="1315" spans="1:10" ht="15.75" x14ac:dyDescent="0.25">
      <c r="A1315" s="357">
        <v>43313</v>
      </c>
      <c r="B1315" s="306" t="s">
        <v>2203</v>
      </c>
      <c r="C1315" s="120" t="s">
        <v>108</v>
      </c>
      <c r="D1315" s="123" t="s">
        <v>34</v>
      </c>
      <c r="E1315" s="187">
        <v>3000</v>
      </c>
      <c r="F1315" s="187">
        <f t="shared" si="43"/>
        <v>5.3610679247306061</v>
      </c>
      <c r="G1315" s="188">
        <v>559.59</v>
      </c>
      <c r="H1315" s="287" t="s">
        <v>33</v>
      </c>
      <c r="I1315" s="143" t="s">
        <v>90</v>
      </c>
      <c r="J1315" s="147" t="s">
        <v>2204</v>
      </c>
    </row>
    <row r="1316" spans="1:10" ht="15.75" x14ac:dyDescent="0.25">
      <c r="A1316" s="357">
        <v>43313</v>
      </c>
      <c r="B1316" s="306" t="s">
        <v>520</v>
      </c>
      <c r="C1316" s="120" t="s">
        <v>176</v>
      </c>
      <c r="D1316" s="123" t="s">
        <v>34</v>
      </c>
      <c r="E1316" s="187">
        <v>4000</v>
      </c>
      <c r="F1316" s="187">
        <f t="shared" si="43"/>
        <v>7.1480905663074745</v>
      </c>
      <c r="G1316" s="188">
        <v>559.59</v>
      </c>
      <c r="H1316" s="287" t="s">
        <v>33</v>
      </c>
      <c r="I1316" s="143" t="s">
        <v>90</v>
      </c>
      <c r="J1316" s="147" t="s">
        <v>2187</v>
      </c>
    </row>
    <row r="1317" spans="1:10" ht="15.75" x14ac:dyDescent="0.25">
      <c r="A1317" s="357">
        <v>43313</v>
      </c>
      <c r="B1317" s="306" t="s">
        <v>2205</v>
      </c>
      <c r="C1317" s="144" t="s">
        <v>171</v>
      </c>
      <c r="D1317" s="123" t="s">
        <v>3</v>
      </c>
      <c r="E1317" s="187">
        <v>165000</v>
      </c>
      <c r="F1317" s="187">
        <f t="shared" si="43"/>
        <v>294.85873586018334</v>
      </c>
      <c r="G1317" s="188">
        <v>559.59</v>
      </c>
      <c r="H1317" s="283" t="s">
        <v>503</v>
      </c>
      <c r="I1317" s="143" t="s">
        <v>90</v>
      </c>
      <c r="J1317" s="137" t="s">
        <v>2206</v>
      </c>
    </row>
    <row r="1318" spans="1:10" ht="15.75" x14ac:dyDescent="0.25">
      <c r="A1318" s="357">
        <v>43313</v>
      </c>
      <c r="B1318" s="306" t="s">
        <v>2207</v>
      </c>
      <c r="C1318" s="120" t="s">
        <v>176</v>
      </c>
      <c r="D1318" s="123" t="s">
        <v>34</v>
      </c>
      <c r="E1318" s="187">
        <v>4000</v>
      </c>
      <c r="F1318" s="187">
        <f t="shared" si="43"/>
        <v>7.1480905663074745</v>
      </c>
      <c r="G1318" s="188">
        <v>559.59</v>
      </c>
      <c r="H1318" s="287" t="s">
        <v>41</v>
      </c>
      <c r="I1318" s="143" t="s">
        <v>90</v>
      </c>
      <c r="J1318" s="147" t="s">
        <v>2189</v>
      </c>
    </row>
    <row r="1319" spans="1:10" ht="15.75" x14ac:dyDescent="0.25">
      <c r="A1319" s="292">
        <v>43314</v>
      </c>
      <c r="B1319" s="306" t="s">
        <v>2208</v>
      </c>
      <c r="C1319" s="120" t="s">
        <v>176</v>
      </c>
      <c r="D1319" s="123" t="s">
        <v>102</v>
      </c>
      <c r="E1319" s="187">
        <v>5000</v>
      </c>
      <c r="F1319" s="187">
        <f t="shared" si="43"/>
        <v>8.9351132078843438</v>
      </c>
      <c r="G1319" s="188">
        <v>559.59</v>
      </c>
      <c r="H1319" s="287" t="s">
        <v>519</v>
      </c>
      <c r="I1319" s="143" t="s">
        <v>90</v>
      </c>
      <c r="J1319" s="147" t="s">
        <v>2209</v>
      </c>
    </row>
    <row r="1320" spans="1:10" ht="15.75" x14ac:dyDescent="0.25">
      <c r="A1320" s="292">
        <v>43315</v>
      </c>
      <c r="B1320" s="306" t="s">
        <v>521</v>
      </c>
      <c r="C1320" s="120" t="s">
        <v>176</v>
      </c>
      <c r="D1320" s="123" t="s">
        <v>25</v>
      </c>
      <c r="E1320" s="187">
        <v>4000</v>
      </c>
      <c r="F1320" s="187">
        <f t="shared" si="43"/>
        <v>7.1480905663074745</v>
      </c>
      <c r="G1320" s="188">
        <v>559.59</v>
      </c>
      <c r="H1320" s="287" t="s">
        <v>506</v>
      </c>
      <c r="I1320" s="143" t="s">
        <v>90</v>
      </c>
      <c r="J1320" s="137" t="s">
        <v>2196</v>
      </c>
    </row>
    <row r="1321" spans="1:10" ht="15.75" x14ac:dyDescent="0.25">
      <c r="A1321" s="292">
        <v>43315</v>
      </c>
      <c r="B1321" s="306" t="s">
        <v>2210</v>
      </c>
      <c r="C1321" s="120" t="s">
        <v>110</v>
      </c>
      <c r="D1321" s="123" t="s">
        <v>3</v>
      </c>
      <c r="E1321" s="187">
        <v>657456</v>
      </c>
      <c r="F1321" s="187">
        <f t="shared" si="43"/>
        <v>1151.4115586690018</v>
      </c>
      <c r="G1321" s="188">
        <v>571</v>
      </c>
      <c r="H1321" s="283" t="s">
        <v>503</v>
      </c>
      <c r="I1321" s="143" t="s">
        <v>90</v>
      </c>
      <c r="J1321" s="137" t="s">
        <v>2211</v>
      </c>
    </row>
    <row r="1322" spans="1:10" ht="15.75" x14ac:dyDescent="0.25">
      <c r="A1322" s="292">
        <v>43315</v>
      </c>
      <c r="B1322" s="306" t="s">
        <v>2212</v>
      </c>
      <c r="C1322" s="112" t="s">
        <v>401</v>
      </c>
      <c r="D1322" s="123" t="s">
        <v>3</v>
      </c>
      <c r="E1322" s="187">
        <v>64200</v>
      </c>
      <c r="F1322" s="187">
        <f t="shared" si="43"/>
        <v>114.72685358923496</v>
      </c>
      <c r="G1322" s="188">
        <v>559.59</v>
      </c>
      <c r="H1322" s="283" t="s">
        <v>503</v>
      </c>
      <c r="I1322" s="143" t="s">
        <v>90</v>
      </c>
      <c r="J1322" s="137" t="s">
        <v>2213</v>
      </c>
    </row>
    <row r="1323" spans="1:10" ht="15.75" x14ac:dyDescent="0.25">
      <c r="A1323" s="292">
        <v>43315</v>
      </c>
      <c r="B1323" s="306" t="s">
        <v>2214</v>
      </c>
      <c r="C1323" s="120" t="s">
        <v>108</v>
      </c>
      <c r="D1323" s="123" t="s">
        <v>3</v>
      </c>
      <c r="E1323" s="187">
        <v>5000</v>
      </c>
      <c r="F1323" s="187">
        <f t="shared" si="43"/>
        <v>8.9351132078843438</v>
      </c>
      <c r="G1323" s="188">
        <v>559.59</v>
      </c>
      <c r="H1323" s="283" t="s">
        <v>503</v>
      </c>
      <c r="I1323" s="143" t="s">
        <v>90</v>
      </c>
      <c r="J1323" s="137" t="s">
        <v>2215</v>
      </c>
    </row>
    <row r="1324" spans="1:10" ht="15.75" x14ac:dyDescent="0.25">
      <c r="A1324" s="292">
        <v>43315</v>
      </c>
      <c r="B1324" s="306" t="s">
        <v>2216</v>
      </c>
      <c r="C1324" s="120" t="s">
        <v>176</v>
      </c>
      <c r="D1324" s="123" t="s">
        <v>3</v>
      </c>
      <c r="E1324" s="187">
        <v>7000</v>
      </c>
      <c r="F1324" s="187">
        <f t="shared" si="43"/>
        <v>12.509158491038081</v>
      </c>
      <c r="G1324" s="188">
        <v>559.59</v>
      </c>
      <c r="H1324" s="283" t="s">
        <v>503</v>
      </c>
      <c r="I1324" s="143" t="s">
        <v>90</v>
      </c>
      <c r="J1324" s="137" t="s">
        <v>2217</v>
      </c>
    </row>
    <row r="1325" spans="1:10" ht="15.75" x14ac:dyDescent="0.25">
      <c r="A1325" s="292">
        <v>43318</v>
      </c>
      <c r="B1325" s="306" t="s">
        <v>2218</v>
      </c>
      <c r="C1325" s="120" t="s">
        <v>176</v>
      </c>
      <c r="D1325" s="123" t="s">
        <v>34</v>
      </c>
      <c r="E1325" s="187">
        <v>7300</v>
      </c>
      <c r="F1325" s="187">
        <f t="shared" si="43"/>
        <v>13.045265283511142</v>
      </c>
      <c r="G1325" s="188">
        <v>559.59</v>
      </c>
      <c r="H1325" s="106" t="s">
        <v>33</v>
      </c>
      <c r="I1325" s="143" t="s">
        <v>90</v>
      </c>
      <c r="J1325" s="147" t="s">
        <v>2187</v>
      </c>
    </row>
    <row r="1326" spans="1:10" ht="15.75" x14ac:dyDescent="0.25">
      <c r="A1326" s="292">
        <v>43318</v>
      </c>
      <c r="B1326" s="306" t="s">
        <v>521</v>
      </c>
      <c r="C1326" s="120" t="s">
        <v>176</v>
      </c>
      <c r="D1326" s="123" t="s">
        <v>3</v>
      </c>
      <c r="E1326" s="187">
        <v>2000</v>
      </c>
      <c r="F1326" s="187">
        <f t="shared" si="43"/>
        <v>3.5740452831537373</v>
      </c>
      <c r="G1326" s="188">
        <v>559.59</v>
      </c>
      <c r="H1326" s="283" t="s">
        <v>503</v>
      </c>
      <c r="I1326" s="143" t="s">
        <v>90</v>
      </c>
      <c r="J1326" s="137" t="s">
        <v>2217</v>
      </c>
    </row>
    <row r="1327" spans="1:10" ht="15.75" x14ac:dyDescent="0.25">
      <c r="A1327" s="292">
        <v>43318</v>
      </c>
      <c r="B1327" s="306" t="s">
        <v>2219</v>
      </c>
      <c r="C1327" s="120" t="s">
        <v>176</v>
      </c>
      <c r="D1327" s="123" t="s">
        <v>25</v>
      </c>
      <c r="E1327" s="187">
        <v>20000</v>
      </c>
      <c r="F1327" s="187">
        <f t="shared" si="43"/>
        <v>35.740452831537375</v>
      </c>
      <c r="G1327" s="188">
        <v>559.59</v>
      </c>
      <c r="H1327" s="106" t="s">
        <v>506</v>
      </c>
      <c r="I1327" s="143" t="s">
        <v>90</v>
      </c>
      <c r="J1327" s="137" t="s">
        <v>2196</v>
      </c>
    </row>
    <row r="1328" spans="1:10" ht="15.75" x14ac:dyDescent="0.25">
      <c r="A1328" s="292">
        <v>43318</v>
      </c>
      <c r="B1328" s="306" t="s">
        <v>2220</v>
      </c>
      <c r="C1328" s="120" t="s">
        <v>176</v>
      </c>
      <c r="D1328" s="123" t="s">
        <v>102</v>
      </c>
      <c r="E1328" s="187">
        <v>10000</v>
      </c>
      <c r="F1328" s="187">
        <f t="shared" si="43"/>
        <v>17.870226415768688</v>
      </c>
      <c r="G1328" s="188">
        <v>559.59</v>
      </c>
      <c r="H1328" s="106" t="s">
        <v>31</v>
      </c>
      <c r="I1328" s="143" t="s">
        <v>90</v>
      </c>
      <c r="J1328" s="137" t="s">
        <v>2221</v>
      </c>
    </row>
    <row r="1329" spans="1:10" ht="15.75" x14ac:dyDescent="0.25">
      <c r="A1329" s="292">
        <v>43318</v>
      </c>
      <c r="B1329" s="306" t="s">
        <v>2220</v>
      </c>
      <c r="C1329" s="120" t="s">
        <v>176</v>
      </c>
      <c r="D1329" s="123" t="s">
        <v>102</v>
      </c>
      <c r="E1329" s="187">
        <v>10000</v>
      </c>
      <c r="F1329" s="187">
        <f t="shared" si="43"/>
        <v>17.870226415768688</v>
      </c>
      <c r="G1329" s="188">
        <v>559.59</v>
      </c>
      <c r="H1329" s="106" t="s">
        <v>519</v>
      </c>
      <c r="I1329" s="143" t="s">
        <v>90</v>
      </c>
      <c r="J1329" s="147" t="s">
        <v>2209</v>
      </c>
    </row>
    <row r="1330" spans="1:10" ht="15.75" x14ac:dyDescent="0.25">
      <c r="A1330" s="292">
        <v>43318</v>
      </c>
      <c r="B1330" s="306" t="s">
        <v>2222</v>
      </c>
      <c r="C1330" s="120" t="s">
        <v>176</v>
      </c>
      <c r="D1330" s="123" t="s">
        <v>3</v>
      </c>
      <c r="E1330" s="187">
        <v>10000</v>
      </c>
      <c r="F1330" s="187">
        <f t="shared" si="43"/>
        <v>17.870226415768688</v>
      </c>
      <c r="G1330" s="188">
        <v>559.59</v>
      </c>
      <c r="H1330" s="283" t="s">
        <v>503</v>
      </c>
      <c r="I1330" s="143" t="s">
        <v>90</v>
      </c>
      <c r="J1330" s="137" t="s">
        <v>2217</v>
      </c>
    </row>
    <row r="1331" spans="1:10" ht="15.75" x14ac:dyDescent="0.25">
      <c r="A1331" s="292">
        <v>43319</v>
      </c>
      <c r="B1331" s="306" t="s">
        <v>2223</v>
      </c>
      <c r="C1331" s="120" t="s">
        <v>176</v>
      </c>
      <c r="D1331" s="123" t="s">
        <v>3</v>
      </c>
      <c r="E1331" s="187">
        <v>4000</v>
      </c>
      <c r="F1331" s="187">
        <f t="shared" si="43"/>
        <v>7.1480905663074745</v>
      </c>
      <c r="G1331" s="188">
        <v>559.59</v>
      </c>
      <c r="H1331" s="283" t="s">
        <v>503</v>
      </c>
      <c r="I1331" s="143" t="s">
        <v>90</v>
      </c>
      <c r="J1331" s="137" t="s">
        <v>2217</v>
      </c>
    </row>
    <row r="1332" spans="1:10" ht="15.75" x14ac:dyDescent="0.25">
      <c r="A1332" s="292">
        <v>43320</v>
      </c>
      <c r="B1332" s="306" t="s">
        <v>2223</v>
      </c>
      <c r="C1332" s="120" t="s">
        <v>176</v>
      </c>
      <c r="D1332" s="123" t="s">
        <v>3</v>
      </c>
      <c r="E1332" s="187">
        <v>4000</v>
      </c>
      <c r="F1332" s="187">
        <f t="shared" si="43"/>
        <v>7.1480905663074745</v>
      </c>
      <c r="G1332" s="188">
        <v>559.59</v>
      </c>
      <c r="H1332" s="283" t="s">
        <v>503</v>
      </c>
      <c r="I1332" s="143" t="s">
        <v>90</v>
      </c>
      <c r="J1332" s="137" t="s">
        <v>2217</v>
      </c>
    </row>
    <row r="1333" spans="1:10" ht="15.75" x14ac:dyDescent="0.25">
      <c r="A1333" s="292">
        <v>43320</v>
      </c>
      <c r="B1333" s="365" t="s">
        <v>508</v>
      </c>
      <c r="C1333" s="112" t="s">
        <v>109</v>
      </c>
      <c r="D1333" s="145" t="s">
        <v>3</v>
      </c>
      <c r="E1333" s="376">
        <v>5850</v>
      </c>
      <c r="F1333" s="187">
        <f t="shared" si="43"/>
        <v>10.454082453224682</v>
      </c>
      <c r="G1333" s="188">
        <v>559.59</v>
      </c>
      <c r="H1333" s="106" t="s">
        <v>522</v>
      </c>
      <c r="I1333" s="143" t="s">
        <v>90</v>
      </c>
      <c r="J1333" s="363" t="s">
        <v>2224</v>
      </c>
    </row>
    <row r="1334" spans="1:10" ht="15.75" x14ac:dyDescent="0.25">
      <c r="A1334" s="291">
        <v>43320</v>
      </c>
      <c r="B1334" s="369" t="s">
        <v>204</v>
      </c>
      <c r="C1334" s="112" t="s">
        <v>109</v>
      </c>
      <c r="D1334" s="49" t="s">
        <v>3</v>
      </c>
      <c r="E1334" s="146">
        <v>2925</v>
      </c>
      <c r="F1334" s="187">
        <f t="shared" si="43"/>
        <v>5.2270412266123412</v>
      </c>
      <c r="G1334" s="188">
        <v>559.59</v>
      </c>
      <c r="H1334" s="106" t="s">
        <v>479</v>
      </c>
      <c r="I1334" s="143" t="s">
        <v>90</v>
      </c>
      <c r="J1334" s="193" t="s">
        <v>2225</v>
      </c>
    </row>
    <row r="1335" spans="1:10" ht="15.75" x14ac:dyDescent="0.25">
      <c r="A1335" s="292">
        <v>43322</v>
      </c>
      <c r="B1335" s="306" t="s">
        <v>2226</v>
      </c>
      <c r="C1335" s="112" t="s">
        <v>176</v>
      </c>
      <c r="D1335" s="124" t="s">
        <v>102</v>
      </c>
      <c r="E1335" s="187">
        <v>4000</v>
      </c>
      <c r="F1335" s="187">
        <f t="shared" si="43"/>
        <v>7.1480905663074745</v>
      </c>
      <c r="G1335" s="188">
        <v>559.59</v>
      </c>
      <c r="H1335" s="106" t="s">
        <v>31</v>
      </c>
      <c r="I1335" s="143" t="s">
        <v>90</v>
      </c>
      <c r="J1335" s="137" t="s">
        <v>2221</v>
      </c>
    </row>
    <row r="1336" spans="1:10" ht="15.75" x14ac:dyDescent="0.25">
      <c r="A1336" s="292">
        <v>43322</v>
      </c>
      <c r="B1336" s="306" t="s">
        <v>2227</v>
      </c>
      <c r="C1336" s="120" t="s">
        <v>176</v>
      </c>
      <c r="D1336" s="125" t="s">
        <v>102</v>
      </c>
      <c r="E1336" s="187">
        <v>4000</v>
      </c>
      <c r="F1336" s="187">
        <f t="shared" si="43"/>
        <v>7.1480905663074745</v>
      </c>
      <c r="G1336" s="188">
        <v>559.59</v>
      </c>
      <c r="H1336" s="106" t="s">
        <v>519</v>
      </c>
      <c r="I1336" s="143" t="s">
        <v>90</v>
      </c>
      <c r="J1336" s="147" t="s">
        <v>2209</v>
      </c>
    </row>
    <row r="1337" spans="1:10" ht="15.75" x14ac:dyDescent="0.25">
      <c r="A1337" s="292">
        <v>43326</v>
      </c>
      <c r="B1337" s="306" t="s">
        <v>2228</v>
      </c>
      <c r="C1337" s="120" t="s">
        <v>171</v>
      </c>
      <c r="D1337" s="125" t="s">
        <v>102</v>
      </c>
      <c r="E1337" s="187">
        <v>80000</v>
      </c>
      <c r="F1337" s="187">
        <f t="shared" si="43"/>
        <v>142.9618113261495</v>
      </c>
      <c r="G1337" s="188">
        <v>559.59</v>
      </c>
      <c r="H1337" s="106" t="s">
        <v>31</v>
      </c>
      <c r="I1337" s="143" t="s">
        <v>90</v>
      </c>
      <c r="J1337" s="137" t="s">
        <v>2229</v>
      </c>
    </row>
    <row r="1338" spans="1:10" ht="15.75" x14ac:dyDescent="0.25">
      <c r="A1338" s="335">
        <v>43328</v>
      </c>
      <c r="B1338" s="359" t="s">
        <v>2230</v>
      </c>
      <c r="C1338" s="118" t="s">
        <v>176</v>
      </c>
      <c r="D1338" s="123" t="s">
        <v>34</v>
      </c>
      <c r="E1338" s="336">
        <v>7000</v>
      </c>
      <c r="F1338" s="187">
        <f t="shared" si="43"/>
        <v>12.509158491038081</v>
      </c>
      <c r="G1338" s="188">
        <v>559.59</v>
      </c>
      <c r="H1338" s="119" t="s">
        <v>152</v>
      </c>
      <c r="I1338" s="143" t="s">
        <v>90</v>
      </c>
      <c r="J1338" s="147" t="s">
        <v>2191</v>
      </c>
    </row>
    <row r="1339" spans="1:10" ht="15.75" x14ac:dyDescent="0.25">
      <c r="A1339" s="335">
        <v>43328</v>
      </c>
      <c r="B1339" s="359" t="s">
        <v>2231</v>
      </c>
      <c r="C1339" s="120" t="s">
        <v>171</v>
      </c>
      <c r="D1339" s="123" t="s">
        <v>102</v>
      </c>
      <c r="E1339" s="336">
        <v>12000</v>
      </c>
      <c r="F1339" s="187">
        <f t="shared" si="43"/>
        <v>21.444271698922424</v>
      </c>
      <c r="G1339" s="188">
        <v>559.59</v>
      </c>
      <c r="H1339" s="119" t="s">
        <v>156</v>
      </c>
      <c r="I1339" s="143" t="s">
        <v>90</v>
      </c>
      <c r="J1339" s="137" t="s">
        <v>2232</v>
      </c>
    </row>
    <row r="1340" spans="1:10" ht="15.75" x14ac:dyDescent="0.25">
      <c r="A1340" s="335">
        <v>43329</v>
      </c>
      <c r="B1340" s="359" t="s">
        <v>2233</v>
      </c>
      <c r="C1340" s="120" t="s">
        <v>176</v>
      </c>
      <c r="D1340" s="126" t="s">
        <v>34</v>
      </c>
      <c r="E1340" s="336">
        <v>14000</v>
      </c>
      <c r="F1340" s="187">
        <f t="shared" si="43"/>
        <v>25.018316982076161</v>
      </c>
      <c r="G1340" s="188">
        <v>559.59</v>
      </c>
      <c r="H1340" s="119" t="s">
        <v>40</v>
      </c>
      <c r="I1340" s="143" t="s">
        <v>90</v>
      </c>
      <c r="J1340" s="147" t="s">
        <v>2188</v>
      </c>
    </row>
    <row r="1341" spans="1:10" ht="15.75" x14ac:dyDescent="0.25">
      <c r="A1341" s="335">
        <v>43329</v>
      </c>
      <c r="B1341" s="359" t="s">
        <v>2234</v>
      </c>
      <c r="C1341" s="144" t="s">
        <v>176</v>
      </c>
      <c r="D1341" s="126" t="s">
        <v>34</v>
      </c>
      <c r="E1341" s="336">
        <v>19500</v>
      </c>
      <c r="F1341" s="187">
        <f t="shared" si="43"/>
        <v>34.846941510748941</v>
      </c>
      <c r="G1341" s="188">
        <v>559.59</v>
      </c>
      <c r="H1341" s="119" t="s">
        <v>41</v>
      </c>
      <c r="I1341" s="143" t="s">
        <v>90</v>
      </c>
      <c r="J1341" s="147" t="s">
        <v>2189</v>
      </c>
    </row>
    <row r="1342" spans="1:10" ht="15.75" x14ac:dyDescent="0.25">
      <c r="A1342" s="335">
        <v>43329</v>
      </c>
      <c r="B1342" s="359" t="s">
        <v>2235</v>
      </c>
      <c r="C1342" s="144" t="s">
        <v>176</v>
      </c>
      <c r="D1342" s="123" t="s">
        <v>102</v>
      </c>
      <c r="E1342" s="336">
        <v>4000</v>
      </c>
      <c r="F1342" s="187">
        <f t="shared" si="43"/>
        <v>7.1480905663074745</v>
      </c>
      <c r="G1342" s="188">
        <v>559.59</v>
      </c>
      <c r="H1342" s="119" t="s">
        <v>156</v>
      </c>
      <c r="I1342" s="143" t="s">
        <v>90</v>
      </c>
      <c r="J1342" s="137" t="s">
        <v>2236</v>
      </c>
    </row>
    <row r="1343" spans="1:10" ht="15.75" x14ac:dyDescent="0.25">
      <c r="A1343" s="335">
        <v>43329</v>
      </c>
      <c r="B1343" s="359" t="s">
        <v>2237</v>
      </c>
      <c r="C1343" s="120" t="s">
        <v>108</v>
      </c>
      <c r="D1343" s="125" t="s">
        <v>102</v>
      </c>
      <c r="E1343" s="336">
        <v>800</v>
      </c>
      <c r="F1343" s="187">
        <f t="shared" si="43"/>
        <v>1.4296181132614949</v>
      </c>
      <c r="G1343" s="188">
        <v>559.59</v>
      </c>
      <c r="H1343" s="119" t="s">
        <v>156</v>
      </c>
      <c r="I1343" s="143" t="s">
        <v>90</v>
      </c>
      <c r="J1343" s="137" t="s">
        <v>2238</v>
      </c>
    </row>
    <row r="1344" spans="1:10" ht="15.75" x14ac:dyDescent="0.25">
      <c r="A1344" s="335">
        <v>43332</v>
      </c>
      <c r="B1344" s="359" t="s">
        <v>2239</v>
      </c>
      <c r="C1344" s="120" t="s">
        <v>108</v>
      </c>
      <c r="D1344" s="126" t="s">
        <v>102</v>
      </c>
      <c r="E1344" s="336">
        <v>5000</v>
      </c>
      <c r="F1344" s="187">
        <f t="shared" si="43"/>
        <v>8.9351132078843438</v>
      </c>
      <c r="G1344" s="188">
        <v>559.59</v>
      </c>
      <c r="H1344" s="119" t="s">
        <v>156</v>
      </c>
      <c r="I1344" s="143" t="s">
        <v>90</v>
      </c>
      <c r="J1344" s="137" t="s">
        <v>2240</v>
      </c>
    </row>
    <row r="1345" spans="1:10" ht="15.75" x14ac:dyDescent="0.25">
      <c r="A1345" s="335">
        <v>43332</v>
      </c>
      <c r="B1345" s="359" t="s">
        <v>2241</v>
      </c>
      <c r="C1345" s="120" t="s">
        <v>176</v>
      </c>
      <c r="D1345" s="123" t="s">
        <v>102</v>
      </c>
      <c r="E1345" s="336">
        <v>8000</v>
      </c>
      <c r="F1345" s="187">
        <f t="shared" si="43"/>
        <v>14.296181132614949</v>
      </c>
      <c r="G1345" s="188">
        <v>559.59</v>
      </c>
      <c r="H1345" s="119" t="s">
        <v>156</v>
      </c>
      <c r="I1345" s="143" t="s">
        <v>90</v>
      </c>
      <c r="J1345" s="137" t="s">
        <v>2236</v>
      </c>
    </row>
    <row r="1346" spans="1:10" ht="15.75" x14ac:dyDescent="0.25">
      <c r="A1346" s="335">
        <v>43333</v>
      </c>
      <c r="B1346" s="359" t="s">
        <v>2242</v>
      </c>
      <c r="C1346" s="120" t="s">
        <v>176</v>
      </c>
      <c r="D1346" s="125" t="s">
        <v>25</v>
      </c>
      <c r="E1346" s="336">
        <v>25000</v>
      </c>
      <c r="F1346" s="187">
        <f t="shared" si="43"/>
        <v>44.675566039421717</v>
      </c>
      <c r="G1346" s="188">
        <v>559.59</v>
      </c>
      <c r="H1346" s="119" t="s">
        <v>506</v>
      </c>
      <c r="I1346" s="143" t="s">
        <v>90</v>
      </c>
      <c r="J1346" s="137" t="s">
        <v>2196</v>
      </c>
    </row>
    <row r="1347" spans="1:10" ht="15.75" x14ac:dyDescent="0.25">
      <c r="A1347" s="335">
        <v>43339</v>
      </c>
      <c r="B1347" s="359" t="s">
        <v>2243</v>
      </c>
      <c r="C1347" s="120" t="s">
        <v>176</v>
      </c>
      <c r="D1347" s="125" t="s">
        <v>34</v>
      </c>
      <c r="E1347" s="336">
        <v>23000</v>
      </c>
      <c r="F1347" s="187">
        <f t="shared" si="43"/>
        <v>40.280210157618214</v>
      </c>
      <c r="G1347" s="188">
        <v>571</v>
      </c>
      <c r="H1347" s="119" t="s">
        <v>40</v>
      </c>
      <c r="I1347" s="143" t="s">
        <v>90</v>
      </c>
      <c r="J1347" s="147" t="s">
        <v>2188</v>
      </c>
    </row>
    <row r="1348" spans="1:10" ht="15.75" x14ac:dyDescent="0.25">
      <c r="A1348" s="335">
        <v>43339</v>
      </c>
      <c r="B1348" s="359" t="s">
        <v>2244</v>
      </c>
      <c r="C1348" s="120" t="s">
        <v>176</v>
      </c>
      <c r="D1348" s="123" t="s">
        <v>34</v>
      </c>
      <c r="E1348" s="336">
        <v>19000</v>
      </c>
      <c r="F1348" s="187">
        <f t="shared" si="43"/>
        <v>33.274956217162874</v>
      </c>
      <c r="G1348" s="188">
        <v>571</v>
      </c>
      <c r="H1348" s="119" t="s">
        <v>41</v>
      </c>
      <c r="I1348" s="143" t="s">
        <v>90</v>
      </c>
      <c r="J1348" s="147" t="s">
        <v>2189</v>
      </c>
    </row>
    <row r="1349" spans="1:10" ht="15.75" x14ac:dyDescent="0.25">
      <c r="A1349" s="335">
        <v>43339</v>
      </c>
      <c r="B1349" s="359" t="s">
        <v>2231</v>
      </c>
      <c r="C1349" s="120" t="s">
        <v>171</v>
      </c>
      <c r="D1349" s="123" t="s">
        <v>102</v>
      </c>
      <c r="E1349" s="336">
        <v>13000</v>
      </c>
      <c r="F1349" s="187">
        <f t="shared" si="43"/>
        <v>22.76707530647986</v>
      </c>
      <c r="G1349" s="188">
        <v>571</v>
      </c>
      <c r="H1349" s="119" t="s">
        <v>156</v>
      </c>
      <c r="I1349" s="143" t="s">
        <v>90</v>
      </c>
      <c r="J1349" s="137" t="s">
        <v>2245</v>
      </c>
    </row>
    <row r="1350" spans="1:10" ht="15.75" x14ac:dyDescent="0.25">
      <c r="A1350" s="335">
        <v>43339</v>
      </c>
      <c r="B1350" s="359" t="s">
        <v>2246</v>
      </c>
      <c r="C1350" s="120" t="s">
        <v>108</v>
      </c>
      <c r="D1350" s="123" t="s">
        <v>102</v>
      </c>
      <c r="E1350" s="336">
        <v>15497</v>
      </c>
      <c r="F1350" s="187">
        <f t="shared" si="43"/>
        <v>27.140105078809107</v>
      </c>
      <c r="G1350" s="188">
        <v>571</v>
      </c>
      <c r="H1350" s="119" t="s">
        <v>156</v>
      </c>
      <c r="I1350" s="143" t="s">
        <v>90</v>
      </c>
      <c r="J1350" s="137" t="s">
        <v>2247</v>
      </c>
    </row>
    <row r="1351" spans="1:10" ht="15.75" x14ac:dyDescent="0.25">
      <c r="A1351" s="361">
        <v>43339</v>
      </c>
      <c r="B1351" s="359" t="s">
        <v>2248</v>
      </c>
      <c r="C1351" s="120" t="s">
        <v>176</v>
      </c>
      <c r="D1351" s="125" t="s">
        <v>102</v>
      </c>
      <c r="E1351" s="336">
        <v>4000</v>
      </c>
      <c r="F1351" s="187">
        <f t="shared" si="43"/>
        <v>7.0052539404553418</v>
      </c>
      <c r="G1351" s="188">
        <v>571</v>
      </c>
      <c r="H1351" s="119" t="s">
        <v>156</v>
      </c>
      <c r="I1351" s="143" t="s">
        <v>90</v>
      </c>
      <c r="J1351" s="137" t="s">
        <v>2236</v>
      </c>
    </row>
    <row r="1352" spans="1:10" ht="15.75" x14ac:dyDescent="0.25">
      <c r="A1352" s="361">
        <v>43339</v>
      </c>
      <c r="B1352" s="359" t="s">
        <v>2249</v>
      </c>
      <c r="C1352" s="120" t="s">
        <v>176</v>
      </c>
      <c r="D1352" s="126" t="s">
        <v>3</v>
      </c>
      <c r="E1352" s="336">
        <v>2000</v>
      </c>
      <c r="F1352" s="187">
        <f t="shared" si="43"/>
        <v>3.5026269702276709</v>
      </c>
      <c r="G1352" s="188">
        <v>571</v>
      </c>
      <c r="H1352" s="283" t="s">
        <v>503</v>
      </c>
      <c r="I1352" s="143" t="s">
        <v>90</v>
      </c>
      <c r="J1352" s="137" t="s">
        <v>2217</v>
      </c>
    </row>
    <row r="1353" spans="1:10" ht="15.75" x14ac:dyDescent="0.25">
      <c r="A1353" s="361">
        <v>43339</v>
      </c>
      <c r="B1353" s="359" t="s">
        <v>2250</v>
      </c>
      <c r="C1353" s="120" t="s">
        <v>176</v>
      </c>
      <c r="D1353" s="126" t="s">
        <v>3</v>
      </c>
      <c r="E1353" s="336">
        <v>10000</v>
      </c>
      <c r="F1353" s="187">
        <f t="shared" si="43"/>
        <v>17.513134851138354</v>
      </c>
      <c r="G1353" s="188">
        <v>571</v>
      </c>
      <c r="H1353" s="283" t="s">
        <v>503</v>
      </c>
      <c r="I1353" s="143" t="s">
        <v>90</v>
      </c>
      <c r="J1353" s="137" t="s">
        <v>2217</v>
      </c>
    </row>
    <row r="1354" spans="1:10" ht="15.75" x14ac:dyDescent="0.25">
      <c r="A1354" s="361">
        <v>43339</v>
      </c>
      <c r="B1354" s="359" t="s">
        <v>2251</v>
      </c>
      <c r="C1354" s="120" t="s">
        <v>176</v>
      </c>
      <c r="D1354" s="125" t="s">
        <v>102</v>
      </c>
      <c r="E1354" s="336">
        <v>10000</v>
      </c>
      <c r="F1354" s="187">
        <f t="shared" si="43"/>
        <v>17.513134851138354</v>
      </c>
      <c r="G1354" s="188">
        <v>571</v>
      </c>
      <c r="H1354" s="119" t="s">
        <v>156</v>
      </c>
      <c r="I1354" s="143" t="s">
        <v>90</v>
      </c>
      <c r="J1354" s="137" t="s">
        <v>2236</v>
      </c>
    </row>
    <row r="1355" spans="1:10" ht="15.75" x14ac:dyDescent="0.25">
      <c r="A1355" s="292">
        <v>43339</v>
      </c>
      <c r="B1355" s="306" t="s">
        <v>2252</v>
      </c>
      <c r="C1355" s="112" t="s">
        <v>110</v>
      </c>
      <c r="D1355" s="125" t="s">
        <v>25</v>
      </c>
      <c r="E1355" s="187">
        <v>300000</v>
      </c>
      <c r="F1355" s="187">
        <f t="shared" si="43"/>
        <v>525.39404553415056</v>
      </c>
      <c r="G1355" s="188">
        <v>571</v>
      </c>
      <c r="H1355" s="106" t="s">
        <v>2152</v>
      </c>
      <c r="I1355" s="143" t="s">
        <v>90</v>
      </c>
      <c r="J1355" s="137" t="s">
        <v>2253</v>
      </c>
    </row>
    <row r="1356" spans="1:10" ht="15.75" x14ac:dyDescent="0.25">
      <c r="A1356" s="292">
        <v>43339</v>
      </c>
      <c r="B1356" s="365" t="s">
        <v>2254</v>
      </c>
      <c r="C1356" s="120" t="s">
        <v>110</v>
      </c>
      <c r="D1356" s="125" t="s">
        <v>25</v>
      </c>
      <c r="E1356" s="374">
        <v>1200000</v>
      </c>
      <c r="F1356" s="187">
        <f t="shared" si="43"/>
        <v>2101.5761821366023</v>
      </c>
      <c r="G1356" s="188">
        <v>571</v>
      </c>
      <c r="H1356" s="375" t="s">
        <v>522</v>
      </c>
      <c r="I1356" s="143" t="s">
        <v>90</v>
      </c>
      <c r="J1356" s="303" t="s">
        <v>2255</v>
      </c>
    </row>
    <row r="1357" spans="1:10" ht="15.75" x14ac:dyDescent="0.25">
      <c r="A1357" s="292">
        <v>43339</v>
      </c>
      <c r="B1357" s="365" t="s">
        <v>2256</v>
      </c>
      <c r="C1357" s="120" t="s">
        <v>110</v>
      </c>
      <c r="D1357" s="125" t="s">
        <v>25</v>
      </c>
      <c r="E1357" s="374">
        <v>2400000</v>
      </c>
      <c r="F1357" s="187">
        <f t="shared" si="43"/>
        <v>4203.1523642732045</v>
      </c>
      <c r="G1357" s="188">
        <v>571</v>
      </c>
      <c r="H1357" s="375" t="s">
        <v>522</v>
      </c>
      <c r="I1357" s="143" t="s">
        <v>90</v>
      </c>
      <c r="J1357" s="303" t="s">
        <v>2257</v>
      </c>
    </row>
    <row r="1358" spans="1:10" ht="15.75" x14ac:dyDescent="0.25">
      <c r="A1358" s="361">
        <v>43340</v>
      </c>
      <c r="B1358" s="359" t="s">
        <v>2258</v>
      </c>
      <c r="C1358" s="120" t="s">
        <v>108</v>
      </c>
      <c r="D1358" s="125" t="s">
        <v>102</v>
      </c>
      <c r="E1358" s="336">
        <v>10622</v>
      </c>
      <c r="F1358" s="187">
        <f t="shared" si="43"/>
        <v>18.602451838879158</v>
      </c>
      <c r="G1358" s="188">
        <v>571</v>
      </c>
      <c r="H1358" s="119" t="s">
        <v>156</v>
      </c>
      <c r="I1358" s="143" t="s">
        <v>90</v>
      </c>
      <c r="J1358" s="137" t="s">
        <v>2259</v>
      </c>
    </row>
    <row r="1359" spans="1:10" ht="15.75" x14ac:dyDescent="0.25">
      <c r="A1359" s="361">
        <v>43340</v>
      </c>
      <c r="B1359" s="359" t="s">
        <v>2248</v>
      </c>
      <c r="C1359" s="120" t="s">
        <v>176</v>
      </c>
      <c r="D1359" s="125" t="s">
        <v>102</v>
      </c>
      <c r="E1359" s="336">
        <v>3000</v>
      </c>
      <c r="F1359" s="187">
        <f t="shared" si="43"/>
        <v>5.2539404553415059</v>
      </c>
      <c r="G1359" s="188">
        <v>571</v>
      </c>
      <c r="H1359" s="119" t="s">
        <v>156</v>
      </c>
      <c r="I1359" s="143" t="s">
        <v>90</v>
      </c>
      <c r="J1359" s="137" t="s">
        <v>2236</v>
      </c>
    </row>
    <row r="1360" spans="1:10" ht="15.75" x14ac:dyDescent="0.25">
      <c r="A1360" s="361">
        <v>43340</v>
      </c>
      <c r="B1360" s="359" t="s">
        <v>2260</v>
      </c>
      <c r="C1360" s="120" t="s">
        <v>176</v>
      </c>
      <c r="D1360" s="125" t="s">
        <v>3</v>
      </c>
      <c r="E1360" s="336">
        <v>2000</v>
      </c>
      <c r="F1360" s="187">
        <f t="shared" si="43"/>
        <v>3.5026269702276709</v>
      </c>
      <c r="G1360" s="188">
        <v>571</v>
      </c>
      <c r="H1360" s="283" t="s">
        <v>503</v>
      </c>
      <c r="I1360" s="143" t="s">
        <v>90</v>
      </c>
      <c r="J1360" s="137" t="s">
        <v>2217</v>
      </c>
    </row>
    <row r="1361" spans="1:10" ht="15.75" x14ac:dyDescent="0.25">
      <c r="A1361" s="317">
        <v>43340</v>
      </c>
      <c r="B1361" s="61" t="s">
        <v>2261</v>
      </c>
      <c r="C1361" s="120" t="s">
        <v>110</v>
      </c>
      <c r="D1361" s="125" t="s">
        <v>34</v>
      </c>
      <c r="E1361" s="302">
        <v>190000</v>
      </c>
      <c r="F1361" s="187">
        <f t="shared" si="43"/>
        <v>332.74956217162872</v>
      </c>
      <c r="G1361" s="188">
        <v>571</v>
      </c>
      <c r="H1361" s="360" t="s">
        <v>522</v>
      </c>
      <c r="I1361" s="143" t="s">
        <v>90</v>
      </c>
      <c r="J1361" s="303" t="s">
        <v>2262</v>
      </c>
    </row>
    <row r="1362" spans="1:10" ht="15.75" x14ac:dyDescent="0.25">
      <c r="A1362" s="317">
        <v>43340</v>
      </c>
      <c r="B1362" s="61" t="s">
        <v>2263</v>
      </c>
      <c r="C1362" s="120" t="s">
        <v>110</v>
      </c>
      <c r="D1362" s="125" t="s">
        <v>34</v>
      </c>
      <c r="E1362" s="302">
        <v>160000</v>
      </c>
      <c r="F1362" s="187">
        <f t="shared" si="43"/>
        <v>280.21015761821366</v>
      </c>
      <c r="G1362" s="188">
        <v>571</v>
      </c>
      <c r="H1362" s="360" t="s">
        <v>522</v>
      </c>
      <c r="I1362" s="143" t="s">
        <v>90</v>
      </c>
      <c r="J1362" s="303" t="s">
        <v>2264</v>
      </c>
    </row>
    <row r="1363" spans="1:10" ht="15.75" x14ac:dyDescent="0.25">
      <c r="A1363" s="317">
        <v>43340</v>
      </c>
      <c r="B1363" s="61" t="s">
        <v>2265</v>
      </c>
      <c r="C1363" s="120" t="s">
        <v>110</v>
      </c>
      <c r="D1363" s="125" t="s">
        <v>34</v>
      </c>
      <c r="E1363" s="302">
        <v>160000</v>
      </c>
      <c r="F1363" s="187">
        <f t="shared" si="43"/>
        <v>280.21015761821366</v>
      </c>
      <c r="G1363" s="188">
        <v>571</v>
      </c>
      <c r="H1363" s="360" t="s">
        <v>522</v>
      </c>
      <c r="I1363" s="143" t="s">
        <v>90</v>
      </c>
      <c r="J1363" s="303" t="s">
        <v>2266</v>
      </c>
    </row>
    <row r="1364" spans="1:10" ht="15.75" x14ac:dyDescent="0.25">
      <c r="A1364" s="317">
        <v>43340</v>
      </c>
      <c r="B1364" s="61" t="s">
        <v>2267</v>
      </c>
      <c r="C1364" s="144" t="s">
        <v>524</v>
      </c>
      <c r="D1364" s="125" t="s">
        <v>3</v>
      </c>
      <c r="E1364" s="302">
        <v>700000</v>
      </c>
      <c r="F1364" s="187">
        <f t="shared" si="43"/>
        <v>1225.9194395796849</v>
      </c>
      <c r="G1364" s="188">
        <v>571</v>
      </c>
      <c r="H1364" s="360" t="s">
        <v>522</v>
      </c>
      <c r="I1364" s="143" t="s">
        <v>90</v>
      </c>
      <c r="J1364" s="303" t="s">
        <v>2268</v>
      </c>
    </row>
    <row r="1365" spans="1:10" ht="15.75" x14ac:dyDescent="0.25">
      <c r="A1365" s="317">
        <v>43340</v>
      </c>
      <c r="B1365" s="352" t="s">
        <v>2269</v>
      </c>
      <c r="C1365" s="144" t="s">
        <v>331</v>
      </c>
      <c r="D1365" s="125" t="s">
        <v>3</v>
      </c>
      <c r="E1365" s="146">
        <v>200000</v>
      </c>
      <c r="F1365" s="187">
        <f t="shared" si="43"/>
        <v>350.2626970227671</v>
      </c>
      <c r="G1365" s="188">
        <v>571</v>
      </c>
      <c r="H1365" s="360" t="s">
        <v>522</v>
      </c>
      <c r="I1365" s="143" t="s">
        <v>90</v>
      </c>
      <c r="J1365" s="303" t="s">
        <v>2268</v>
      </c>
    </row>
    <row r="1366" spans="1:10" ht="15.75" x14ac:dyDescent="0.25">
      <c r="A1366" s="291">
        <v>43340</v>
      </c>
      <c r="B1366" s="352" t="s">
        <v>2270</v>
      </c>
      <c r="C1366" s="120" t="s">
        <v>110</v>
      </c>
      <c r="D1366" s="125" t="s">
        <v>102</v>
      </c>
      <c r="E1366" s="146">
        <v>340000</v>
      </c>
      <c r="F1366" s="187">
        <f t="shared" si="43"/>
        <v>595.44658493870406</v>
      </c>
      <c r="G1366" s="188">
        <v>571</v>
      </c>
      <c r="H1366" s="360" t="s">
        <v>522</v>
      </c>
      <c r="I1366" s="143" t="s">
        <v>90</v>
      </c>
      <c r="J1366" s="303" t="s">
        <v>2271</v>
      </c>
    </row>
    <row r="1367" spans="1:10" ht="15.75" x14ac:dyDescent="0.25">
      <c r="A1367" s="291">
        <v>43340</v>
      </c>
      <c r="B1367" s="352" t="s">
        <v>2272</v>
      </c>
      <c r="C1367" s="120" t="s">
        <v>110</v>
      </c>
      <c r="D1367" s="125" t="s">
        <v>3</v>
      </c>
      <c r="E1367" s="146">
        <v>578650</v>
      </c>
      <c r="F1367" s="187">
        <f t="shared" si="43"/>
        <v>1013.3975481611209</v>
      </c>
      <c r="G1367" s="188">
        <v>571</v>
      </c>
      <c r="H1367" s="360" t="s">
        <v>522</v>
      </c>
      <c r="I1367" s="143" t="s">
        <v>90</v>
      </c>
      <c r="J1367" s="303" t="s">
        <v>2273</v>
      </c>
    </row>
    <row r="1368" spans="1:10" ht="15.75" x14ac:dyDescent="0.25">
      <c r="A1368" s="291">
        <v>43340</v>
      </c>
      <c r="B1368" s="61" t="s">
        <v>2274</v>
      </c>
      <c r="C1368" s="120" t="s">
        <v>110</v>
      </c>
      <c r="D1368" s="125" t="s">
        <v>34</v>
      </c>
      <c r="E1368" s="146">
        <v>190000</v>
      </c>
      <c r="F1368" s="187">
        <f t="shared" si="43"/>
        <v>332.74956217162872</v>
      </c>
      <c r="G1368" s="188">
        <v>571</v>
      </c>
      <c r="H1368" s="360" t="s">
        <v>522</v>
      </c>
      <c r="I1368" s="143" t="s">
        <v>90</v>
      </c>
      <c r="J1368" s="303" t="s">
        <v>2275</v>
      </c>
    </row>
    <row r="1369" spans="1:10" ht="15.75" x14ac:dyDescent="0.25">
      <c r="A1369" s="291">
        <v>43340</v>
      </c>
      <c r="B1369" s="61" t="s">
        <v>2276</v>
      </c>
      <c r="C1369" s="120" t="s">
        <v>110</v>
      </c>
      <c r="D1369" s="125" t="s">
        <v>34</v>
      </c>
      <c r="E1369" s="146">
        <v>150000</v>
      </c>
      <c r="F1369" s="187">
        <f t="shared" si="43"/>
        <v>262.69702276707528</v>
      </c>
      <c r="G1369" s="188">
        <v>571</v>
      </c>
      <c r="H1369" s="360" t="s">
        <v>522</v>
      </c>
      <c r="I1369" s="143" t="s">
        <v>90</v>
      </c>
      <c r="J1369" s="303" t="s">
        <v>2277</v>
      </c>
    </row>
    <row r="1370" spans="1:10" ht="15.75" x14ac:dyDescent="0.25">
      <c r="A1370" s="291">
        <v>43340</v>
      </c>
      <c r="B1370" s="352" t="s">
        <v>2278</v>
      </c>
      <c r="C1370" s="120" t="s">
        <v>110</v>
      </c>
      <c r="D1370" s="125" t="s">
        <v>102</v>
      </c>
      <c r="E1370" s="146">
        <v>370000</v>
      </c>
      <c r="F1370" s="187">
        <f t="shared" si="43"/>
        <v>647.98598949211907</v>
      </c>
      <c r="G1370" s="188">
        <v>571</v>
      </c>
      <c r="H1370" s="360" t="s">
        <v>522</v>
      </c>
      <c r="I1370" s="143" t="s">
        <v>90</v>
      </c>
      <c r="J1370" s="303" t="s">
        <v>2279</v>
      </c>
    </row>
    <row r="1371" spans="1:10" ht="15.75" x14ac:dyDescent="0.25">
      <c r="A1371" s="291">
        <v>43340</v>
      </c>
      <c r="B1371" s="352" t="s">
        <v>2280</v>
      </c>
      <c r="C1371" s="120" t="s">
        <v>110</v>
      </c>
      <c r="D1371" s="125" t="s">
        <v>102</v>
      </c>
      <c r="E1371" s="146">
        <v>320000</v>
      </c>
      <c r="F1371" s="187">
        <f t="shared" si="43"/>
        <v>560.42031523642731</v>
      </c>
      <c r="G1371" s="188">
        <v>571</v>
      </c>
      <c r="H1371" s="360" t="s">
        <v>522</v>
      </c>
      <c r="I1371" s="143" t="s">
        <v>90</v>
      </c>
      <c r="J1371" s="303" t="s">
        <v>2281</v>
      </c>
    </row>
    <row r="1372" spans="1:10" ht="15.75" x14ac:dyDescent="0.25">
      <c r="A1372" s="361">
        <v>43341</v>
      </c>
      <c r="B1372" s="359" t="s">
        <v>2282</v>
      </c>
      <c r="C1372" s="107" t="s">
        <v>176</v>
      </c>
      <c r="D1372" s="127" t="s">
        <v>3</v>
      </c>
      <c r="E1372" s="336">
        <v>12000</v>
      </c>
      <c r="F1372" s="187">
        <f t="shared" si="43"/>
        <v>21.015761821366024</v>
      </c>
      <c r="G1372" s="188">
        <v>571</v>
      </c>
      <c r="H1372" s="283" t="s">
        <v>503</v>
      </c>
      <c r="I1372" s="143" t="s">
        <v>90</v>
      </c>
      <c r="J1372" s="137" t="s">
        <v>2217</v>
      </c>
    </row>
    <row r="1373" spans="1:10" ht="15.75" x14ac:dyDescent="0.25">
      <c r="A1373" s="361">
        <v>43341</v>
      </c>
      <c r="B1373" s="359" t="s">
        <v>2283</v>
      </c>
      <c r="C1373" s="112" t="s">
        <v>176</v>
      </c>
      <c r="D1373" s="126" t="s">
        <v>102</v>
      </c>
      <c r="E1373" s="336">
        <v>3500</v>
      </c>
      <c r="F1373" s="187">
        <f t="shared" ref="F1373:F1386" si="44">E1373/G1373</f>
        <v>6.1295971978984234</v>
      </c>
      <c r="G1373" s="188">
        <v>571</v>
      </c>
      <c r="H1373" s="119" t="s">
        <v>156</v>
      </c>
      <c r="I1373" s="143" t="s">
        <v>90</v>
      </c>
      <c r="J1373" s="137" t="s">
        <v>2236</v>
      </c>
    </row>
    <row r="1374" spans="1:10" ht="15.75" x14ac:dyDescent="0.25">
      <c r="A1374" s="361">
        <v>43341</v>
      </c>
      <c r="B1374" s="359" t="s">
        <v>2284</v>
      </c>
      <c r="C1374" s="112" t="s">
        <v>401</v>
      </c>
      <c r="D1374" s="126" t="s">
        <v>3</v>
      </c>
      <c r="E1374" s="336">
        <v>64300</v>
      </c>
      <c r="F1374" s="187">
        <f t="shared" si="44"/>
        <v>112.60945709281961</v>
      </c>
      <c r="G1374" s="188">
        <v>571</v>
      </c>
      <c r="H1374" s="283" t="s">
        <v>503</v>
      </c>
      <c r="I1374" s="143" t="s">
        <v>90</v>
      </c>
      <c r="J1374" s="137" t="s">
        <v>2285</v>
      </c>
    </row>
    <row r="1375" spans="1:10" ht="15.75" x14ac:dyDescent="0.25">
      <c r="A1375" s="361">
        <v>43341</v>
      </c>
      <c r="B1375" s="359" t="s">
        <v>2286</v>
      </c>
      <c r="C1375" s="120" t="s">
        <v>401</v>
      </c>
      <c r="D1375" s="125" t="s">
        <v>3</v>
      </c>
      <c r="E1375" s="336">
        <v>58000</v>
      </c>
      <c r="F1375" s="187">
        <f t="shared" si="44"/>
        <v>101.57618213660245</v>
      </c>
      <c r="G1375" s="188">
        <v>571</v>
      </c>
      <c r="H1375" s="283" t="s">
        <v>503</v>
      </c>
      <c r="I1375" s="143" t="s">
        <v>90</v>
      </c>
      <c r="J1375" s="137" t="s">
        <v>2287</v>
      </c>
    </row>
    <row r="1376" spans="1:10" ht="15.75" x14ac:dyDescent="0.25">
      <c r="A1376" s="361">
        <v>43342</v>
      </c>
      <c r="B1376" s="359" t="s">
        <v>2288</v>
      </c>
      <c r="C1376" s="120" t="s">
        <v>171</v>
      </c>
      <c r="D1376" s="125" t="s">
        <v>102</v>
      </c>
      <c r="E1376" s="336">
        <v>1000</v>
      </c>
      <c r="F1376" s="187">
        <f t="shared" si="44"/>
        <v>1.7513134851138354</v>
      </c>
      <c r="G1376" s="188">
        <v>571</v>
      </c>
      <c r="H1376" s="119" t="s">
        <v>156</v>
      </c>
      <c r="I1376" s="143" t="s">
        <v>90</v>
      </c>
      <c r="J1376" s="137" t="s">
        <v>2289</v>
      </c>
    </row>
    <row r="1377" spans="1:10" ht="15.75" x14ac:dyDescent="0.25">
      <c r="A1377" s="361">
        <v>43342</v>
      </c>
      <c r="B1377" s="359" t="s">
        <v>2290</v>
      </c>
      <c r="C1377" s="120" t="s">
        <v>176</v>
      </c>
      <c r="D1377" s="125" t="s">
        <v>102</v>
      </c>
      <c r="E1377" s="336">
        <v>2000</v>
      </c>
      <c r="F1377" s="187">
        <f t="shared" si="44"/>
        <v>3.5026269702276709</v>
      </c>
      <c r="G1377" s="188">
        <v>571</v>
      </c>
      <c r="H1377" s="119" t="s">
        <v>156</v>
      </c>
      <c r="I1377" s="143" t="s">
        <v>90</v>
      </c>
      <c r="J1377" s="137" t="s">
        <v>2236</v>
      </c>
    </row>
    <row r="1378" spans="1:10" ht="15.75" x14ac:dyDescent="0.25">
      <c r="A1378" s="361">
        <v>43342</v>
      </c>
      <c r="B1378" s="359" t="s">
        <v>2291</v>
      </c>
      <c r="C1378" s="120" t="s">
        <v>108</v>
      </c>
      <c r="D1378" s="123" t="s">
        <v>102</v>
      </c>
      <c r="E1378" s="336">
        <v>10000</v>
      </c>
      <c r="F1378" s="187">
        <f t="shared" si="44"/>
        <v>17.513134851138354</v>
      </c>
      <c r="G1378" s="188">
        <v>571</v>
      </c>
      <c r="H1378" s="119" t="s">
        <v>156</v>
      </c>
      <c r="I1378" s="143" t="s">
        <v>90</v>
      </c>
      <c r="J1378" s="137" t="s">
        <v>2292</v>
      </c>
    </row>
    <row r="1379" spans="1:10" ht="15.75" x14ac:dyDescent="0.25">
      <c r="A1379" s="291">
        <v>43342</v>
      </c>
      <c r="B1379" s="352" t="s">
        <v>2293</v>
      </c>
      <c r="C1379" s="120" t="s">
        <v>110</v>
      </c>
      <c r="D1379" s="123" t="s">
        <v>3</v>
      </c>
      <c r="E1379" s="146">
        <v>-2369264</v>
      </c>
      <c r="F1379" s="187">
        <f t="shared" si="44"/>
        <v>-4149.3239929947458</v>
      </c>
      <c r="G1379" s="188">
        <v>571</v>
      </c>
      <c r="H1379" s="360" t="s">
        <v>522</v>
      </c>
      <c r="I1379" s="143" t="s">
        <v>90</v>
      </c>
      <c r="J1379" s="363" t="s">
        <v>2294</v>
      </c>
    </row>
    <row r="1380" spans="1:10" ht="15.75" x14ac:dyDescent="0.25">
      <c r="A1380" s="291">
        <v>43342</v>
      </c>
      <c r="B1380" s="352" t="s">
        <v>2295</v>
      </c>
      <c r="C1380" s="120" t="s">
        <v>110</v>
      </c>
      <c r="D1380" s="123" t="s">
        <v>3</v>
      </c>
      <c r="E1380" s="146">
        <v>2369264</v>
      </c>
      <c r="F1380" s="187">
        <f t="shared" si="44"/>
        <v>4149.3239929947458</v>
      </c>
      <c r="G1380" s="188">
        <v>571</v>
      </c>
      <c r="H1380" s="360" t="s">
        <v>522</v>
      </c>
      <c r="I1380" s="143" t="s">
        <v>90</v>
      </c>
      <c r="J1380" s="363" t="s">
        <v>2296</v>
      </c>
    </row>
    <row r="1381" spans="1:10" ht="15.75" x14ac:dyDescent="0.25">
      <c r="A1381" s="291">
        <v>43343</v>
      </c>
      <c r="B1381" s="352" t="s">
        <v>509</v>
      </c>
      <c r="C1381" s="120" t="s">
        <v>109</v>
      </c>
      <c r="D1381" s="123" t="s">
        <v>3</v>
      </c>
      <c r="E1381" s="146">
        <v>17088</v>
      </c>
      <c r="F1381" s="187">
        <f t="shared" si="44"/>
        <v>29.926444833625219</v>
      </c>
      <c r="G1381" s="188">
        <v>571</v>
      </c>
      <c r="H1381" s="360" t="s">
        <v>522</v>
      </c>
      <c r="I1381" s="143" t="s">
        <v>90</v>
      </c>
      <c r="J1381" s="363" t="s">
        <v>2297</v>
      </c>
    </row>
    <row r="1382" spans="1:10" ht="15.75" x14ac:dyDescent="0.25">
      <c r="A1382" s="361">
        <v>43343</v>
      </c>
      <c r="B1382" s="359" t="s">
        <v>2298</v>
      </c>
      <c r="C1382" s="120" t="s">
        <v>176</v>
      </c>
      <c r="D1382" s="123" t="s">
        <v>102</v>
      </c>
      <c r="E1382" s="336">
        <v>2000</v>
      </c>
      <c r="F1382" s="187">
        <f t="shared" si="44"/>
        <v>3.5026269702276709</v>
      </c>
      <c r="G1382" s="188">
        <v>571</v>
      </c>
      <c r="H1382" s="119" t="s">
        <v>156</v>
      </c>
      <c r="I1382" s="143" t="s">
        <v>90</v>
      </c>
      <c r="J1382" s="137" t="s">
        <v>2236</v>
      </c>
    </row>
    <row r="1383" spans="1:10" ht="15.75" x14ac:dyDescent="0.25">
      <c r="A1383" s="361">
        <v>43343</v>
      </c>
      <c r="B1383" s="359" t="s">
        <v>2291</v>
      </c>
      <c r="C1383" s="120" t="s">
        <v>108</v>
      </c>
      <c r="D1383" s="123" t="s">
        <v>102</v>
      </c>
      <c r="E1383" s="336">
        <v>8500</v>
      </c>
      <c r="F1383" s="187">
        <f t="shared" si="44"/>
        <v>14.8861646234676</v>
      </c>
      <c r="G1383" s="188">
        <v>571</v>
      </c>
      <c r="H1383" s="119" t="s">
        <v>156</v>
      </c>
      <c r="I1383" s="143" t="s">
        <v>90</v>
      </c>
      <c r="J1383" s="137" t="s">
        <v>2299</v>
      </c>
    </row>
    <row r="1384" spans="1:10" ht="15.75" x14ac:dyDescent="0.25">
      <c r="A1384" s="361">
        <v>43343</v>
      </c>
      <c r="B1384" s="359" t="s">
        <v>2300</v>
      </c>
      <c r="C1384" s="120" t="s">
        <v>176</v>
      </c>
      <c r="D1384" s="123" t="s">
        <v>102</v>
      </c>
      <c r="E1384" s="336">
        <v>2000</v>
      </c>
      <c r="F1384" s="187">
        <f t="shared" si="44"/>
        <v>3.5026269702276709</v>
      </c>
      <c r="G1384" s="188">
        <v>571</v>
      </c>
      <c r="H1384" s="119" t="s">
        <v>156</v>
      </c>
      <c r="I1384" s="143" t="s">
        <v>90</v>
      </c>
      <c r="J1384" s="137" t="s">
        <v>2236</v>
      </c>
    </row>
    <row r="1385" spans="1:10" ht="15.75" x14ac:dyDescent="0.25">
      <c r="A1385" s="291">
        <v>43343</v>
      </c>
      <c r="B1385" s="369" t="s">
        <v>510</v>
      </c>
      <c r="C1385" s="120" t="s">
        <v>109</v>
      </c>
      <c r="D1385" s="123" t="s">
        <v>3</v>
      </c>
      <c r="E1385" s="342">
        <v>15795</v>
      </c>
      <c r="F1385" s="187">
        <f t="shared" si="44"/>
        <v>27.661996497373028</v>
      </c>
      <c r="G1385" s="188">
        <v>571</v>
      </c>
      <c r="H1385" s="360" t="s">
        <v>2301</v>
      </c>
      <c r="I1385" s="143" t="s">
        <v>90</v>
      </c>
      <c r="J1385" s="193" t="s">
        <v>2302</v>
      </c>
    </row>
    <row r="1386" spans="1:10" ht="15.75" x14ac:dyDescent="0.25">
      <c r="A1386" s="292">
        <v>43343</v>
      </c>
      <c r="B1386" s="352" t="s">
        <v>2303</v>
      </c>
      <c r="C1386" s="148" t="s">
        <v>176</v>
      </c>
      <c r="D1386" s="139" t="s">
        <v>25</v>
      </c>
      <c r="E1386" s="138">
        <v>40000</v>
      </c>
      <c r="F1386" s="187">
        <f t="shared" si="44"/>
        <v>70.052539404553414</v>
      </c>
      <c r="G1386" s="188">
        <v>571</v>
      </c>
      <c r="H1386" s="119" t="s">
        <v>2152</v>
      </c>
      <c r="I1386" s="143" t="s">
        <v>90</v>
      </c>
      <c r="J1386" s="137" t="s">
        <v>2304</v>
      </c>
    </row>
  </sheetData>
  <autoFilter ref="B4:I1386">
    <filterColumn colId="7">
      <filters>
        <filter val="Wildcat"/>
      </filters>
    </filterColumn>
  </autoFilter>
  <mergeCells count="81">
    <mergeCell ref="J974:J982"/>
    <mergeCell ref="J983:J989"/>
    <mergeCell ref="J990:J1000"/>
    <mergeCell ref="J936:J942"/>
    <mergeCell ref="J943:J947"/>
    <mergeCell ref="J948:J954"/>
    <mergeCell ref="J955:J957"/>
    <mergeCell ref="J958:J966"/>
    <mergeCell ref="J967:J973"/>
    <mergeCell ref="J929:J935"/>
    <mergeCell ref="J806:J810"/>
    <mergeCell ref="J811:J818"/>
    <mergeCell ref="J819:J827"/>
    <mergeCell ref="J828:J834"/>
    <mergeCell ref="J835:J838"/>
    <mergeCell ref="J839:J849"/>
    <mergeCell ref="J850:J854"/>
    <mergeCell ref="J866:J867"/>
    <mergeCell ref="J884:J885"/>
    <mergeCell ref="J886:J887"/>
    <mergeCell ref="J923:J928"/>
    <mergeCell ref="J801:J805"/>
    <mergeCell ref="J681:J682"/>
    <mergeCell ref="J697:J698"/>
    <mergeCell ref="J707:J708"/>
    <mergeCell ref="J709:J710"/>
    <mergeCell ref="J713:J714"/>
    <mergeCell ref="J715:J716"/>
    <mergeCell ref="J733:J734"/>
    <mergeCell ref="J748:J749"/>
    <mergeCell ref="J781:J790"/>
    <mergeCell ref="J791:J795"/>
    <mergeCell ref="J796:J800"/>
    <mergeCell ref="J665:J668"/>
    <mergeCell ref="J576:J577"/>
    <mergeCell ref="J589:J597"/>
    <mergeCell ref="J598:J603"/>
    <mergeCell ref="J604:J605"/>
    <mergeCell ref="J606:J616"/>
    <mergeCell ref="J617:J626"/>
    <mergeCell ref="J627:J636"/>
    <mergeCell ref="J637:J640"/>
    <mergeCell ref="J641:J647"/>
    <mergeCell ref="J648:J652"/>
    <mergeCell ref="J653:J664"/>
    <mergeCell ref="J567:J568"/>
    <mergeCell ref="J474:J476"/>
    <mergeCell ref="J480:J481"/>
    <mergeCell ref="J493:J494"/>
    <mergeCell ref="J504:J505"/>
    <mergeCell ref="J513:J514"/>
    <mergeCell ref="J520:J521"/>
    <mergeCell ref="J525:J526"/>
    <mergeCell ref="J541:J542"/>
    <mergeCell ref="J556:J558"/>
    <mergeCell ref="J560:J561"/>
    <mergeCell ref="J563:J565"/>
    <mergeCell ref="J469:J470"/>
    <mergeCell ref="J337:J357"/>
    <mergeCell ref="J358:J377"/>
    <mergeCell ref="J378:J384"/>
    <mergeCell ref="J385:J388"/>
    <mergeCell ref="J389:J405"/>
    <mergeCell ref="J406:J429"/>
    <mergeCell ref="J430:J436"/>
    <mergeCell ref="J437:J455"/>
    <mergeCell ref="J456:J463"/>
    <mergeCell ref="J465:J466"/>
    <mergeCell ref="J467:J468"/>
    <mergeCell ref="J254:J256"/>
    <mergeCell ref="J116:J120"/>
    <mergeCell ref="J121:J124"/>
    <mergeCell ref="J125:J128"/>
    <mergeCell ref="J129:J150"/>
    <mergeCell ref="J151:J168"/>
    <mergeCell ref="J169:J170"/>
    <mergeCell ref="J171:J183"/>
    <mergeCell ref="J184:J201"/>
    <mergeCell ref="J202:J209"/>
    <mergeCell ref="J215:J217"/>
    <mergeCell ref="J218:J21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42"/>
  <sheetViews>
    <sheetView workbookViewId="0">
      <pane xSplit="1" topLeftCell="E1" activePane="topRight" state="frozen"/>
      <selection activeCell="A3" sqref="A3"/>
      <selection pane="topRight" activeCell="P38" sqref="P38"/>
    </sheetView>
  </sheetViews>
  <sheetFormatPr baseColWidth="10" defaultColWidth="16" defaultRowHeight="15" x14ac:dyDescent="0.25"/>
  <cols>
    <col min="1" max="14" width="16" style="75"/>
    <col min="15" max="15" width="18.28515625" style="75" customWidth="1"/>
    <col min="16" max="16384" width="16" style="75"/>
  </cols>
  <sheetData>
    <row r="2" spans="1:15" x14ac:dyDescent="0.25">
      <c r="D2" s="619" t="s">
        <v>54</v>
      </c>
      <c r="E2" s="619"/>
      <c r="F2" s="619"/>
      <c r="G2" s="619"/>
      <c r="H2" s="619"/>
      <c r="I2" s="619"/>
      <c r="J2" s="619"/>
    </row>
    <row r="3" spans="1:15" x14ac:dyDescent="0.25">
      <c r="D3" s="619"/>
      <c r="E3" s="619"/>
      <c r="F3" s="619"/>
      <c r="G3" s="619"/>
      <c r="H3" s="619"/>
      <c r="I3" s="619"/>
      <c r="J3" s="619"/>
    </row>
    <row r="5" spans="1:15" x14ac:dyDescent="0.25">
      <c r="A5" s="76"/>
      <c r="B5" s="77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1"/>
    </row>
    <row r="6" spans="1:15" ht="30" x14ac:dyDescent="0.25">
      <c r="A6" s="78" t="s">
        <v>55</v>
      </c>
      <c r="B6" s="79"/>
      <c r="C6" s="80">
        <v>43101</v>
      </c>
      <c r="D6" s="80" t="s">
        <v>56</v>
      </c>
      <c r="E6" s="80">
        <v>43160</v>
      </c>
      <c r="F6" s="80">
        <v>43191</v>
      </c>
      <c r="G6" s="80">
        <v>43221</v>
      </c>
      <c r="H6" s="80">
        <v>43252</v>
      </c>
      <c r="I6" s="80">
        <v>43282</v>
      </c>
      <c r="J6" s="80" t="s">
        <v>57</v>
      </c>
      <c r="K6" s="80">
        <v>43344</v>
      </c>
      <c r="L6" s="80">
        <v>43374</v>
      </c>
      <c r="M6" s="80">
        <v>43405</v>
      </c>
      <c r="N6" s="80" t="s">
        <v>58</v>
      </c>
      <c r="O6" s="236" t="s">
        <v>131</v>
      </c>
    </row>
    <row r="7" spans="1:15" x14ac:dyDescent="0.25">
      <c r="A7" s="81"/>
      <c r="B7" s="82" t="s">
        <v>59</v>
      </c>
      <c r="C7" s="83">
        <v>2087127</v>
      </c>
      <c r="D7" s="83"/>
      <c r="E7" s="84"/>
      <c r="F7" s="85"/>
      <c r="G7" s="85"/>
      <c r="H7" s="85">
        <f>90000</f>
        <v>90000</v>
      </c>
      <c r="I7" s="86"/>
      <c r="J7" s="85"/>
      <c r="K7" s="85"/>
      <c r="L7" s="85"/>
      <c r="M7" s="85"/>
      <c r="N7" s="85"/>
      <c r="O7" s="85"/>
    </row>
    <row r="8" spans="1:15" x14ac:dyDescent="0.25">
      <c r="A8" s="87" t="s">
        <v>24</v>
      </c>
      <c r="B8" s="88" t="s">
        <v>60</v>
      </c>
      <c r="C8" s="89">
        <v>1000000</v>
      </c>
      <c r="D8" s="89"/>
      <c r="E8" s="89"/>
      <c r="F8" s="89"/>
      <c r="G8" s="89"/>
      <c r="H8" s="89">
        <f>90000</f>
        <v>90000</v>
      </c>
      <c r="I8" s="89"/>
      <c r="J8" s="89"/>
      <c r="K8" s="89"/>
      <c r="L8" s="89"/>
      <c r="M8" s="89"/>
      <c r="N8" s="89"/>
      <c r="O8" s="89"/>
    </row>
    <row r="9" spans="1:15" x14ac:dyDescent="0.25">
      <c r="A9" s="90"/>
      <c r="B9" s="91" t="s">
        <v>9</v>
      </c>
      <c r="C9" s="92">
        <f>C7-C8</f>
        <v>1087127</v>
      </c>
      <c r="D9" s="93"/>
      <c r="E9" s="94"/>
      <c r="F9" s="94"/>
      <c r="G9" s="94"/>
      <c r="H9" s="94">
        <f>H7-H8</f>
        <v>0</v>
      </c>
      <c r="I9" s="94"/>
      <c r="J9" s="94"/>
      <c r="K9" s="94"/>
      <c r="L9" s="94"/>
      <c r="M9" s="94"/>
      <c r="N9" s="94"/>
      <c r="O9" s="94">
        <f>SUM(C9:N9)</f>
        <v>1087127</v>
      </c>
    </row>
    <row r="10" spans="1:15" x14ac:dyDescent="0.25">
      <c r="A10" s="78"/>
      <c r="B10" s="82" t="s">
        <v>59</v>
      </c>
      <c r="C10" s="95">
        <v>34000</v>
      </c>
      <c r="D10" s="95"/>
      <c r="E10" s="96"/>
      <c r="F10" s="96"/>
      <c r="G10" s="95"/>
      <c r="H10" s="95"/>
      <c r="I10" s="96"/>
      <c r="J10" s="95"/>
      <c r="K10" s="95"/>
      <c r="L10" s="95"/>
      <c r="M10" s="95"/>
      <c r="N10" s="95"/>
      <c r="O10" s="95"/>
    </row>
    <row r="11" spans="1:15" x14ac:dyDescent="0.25">
      <c r="A11" s="87" t="s">
        <v>24</v>
      </c>
      <c r="B11" s="88" t="s">
        <v>60</v>
      </c>
      <c r="C11" s="89">
        <v>0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1:15" x14ac:dyDescent="0.25">
      <c r="A12" s="90"/>
      <c r="B12" s="91" t="s">
        <v>9</v>
      </c>
      <c r="C12" s="94">
        <f>C10-C11</f>
        <v>34000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>
        <f>SUM(C12:N12)</f>
        <v>34000</v>
      </c>
    </row>
    <row r="13" spans="1:15" x14ac:dyDescent="0.25">
      <c r="A13" s="78"/>
      <c r="B13" s="82" t="s">
        <v>59</v>
      </c>
      <c r="C13" s="95">
        <v>650000</v>
      </c>
      <c r="D13" s="96">
        <v>100000</v>
      </c>
      <c r="E13" s="95"/>
      <c r="F13" s="96"/>
      <c r="G13" s="95"/>
      <c r="H13" s="95"/>
      <c r="I13" s="86">
        <f>150000+60000</f>
        <v>210000</v>
      </c>
      <c r="J13" s="86"/>
      <c r="K13" s="95"/>
      <c r="L13" s="95"/>
      <c r="M13" s="95"/>
      <c r="N13" s="95"/>
      <c r="O13" s="95"/>
    </row>
    <row r="14" spans="1:15" x14ac:dyDescent="0.25">
      <c r="A14" s="87" t="s">
        <v>61</v>
      </c>
      <c r="B14" s="88" t="s">
        <v>1936</v>
      </c>
      <c r="C14" s="89">
        <v>350000</v>
      </c>
      <c r="D14" s="89">
        <v>100000</v>
      </c>
      <c r="E14" s="89"/>
      <c r="F14" s="89">
        <v>50000</v>
      </c>
      <c r="G14" s="89">
        <v>50000</v>
      </c>
      <c r="H14" s="89">
        <v>50000</v>
      </c>
      <c r="I14" s="89">
        <f>+I13</f>
        <v>210000</v>
      </c>
      <c r="J14" s="89"/>
      <c r="K14" s="89"/>
      <c r="L14" s="89"/>
      <c r="M14" s="89"/>
      <c r="N14" s="89"/>
      <c r="O14" s="89"/>
    </row>
    <row r="15" spans="1:15" x14ac:dyDescent="0.25">
      <c r="A15" s="87"/>
      <c r="B15" s="88" t="s">
        <v>1937</v>
      </c>
      <c r="C15" s="89"/>
      <c r="D15" s="89"/>
      <c r="E15" s="89"/>
      <c r="F15" s="89"/>
      <c r="G15" s="89"/>
      <c r="H15" s="89"/>
      <c r="I15" s="89">
        <f>50000</f>
        <v>50000</v>
      </c>
      <c r="J15" s="89"/>
      <c r="K15" s="89">
        <v>100000</v>
      </c>
      <c r="L15" s="89"/>
      <c r="M15" s="89"/>
      <c r="N15" s="89"/>
      <c r="O15" s="89"/>
    </row>
    <row r="16" spans="1:15" x14ac:dyDescent="0.25">
      <c r="A16" s="87"/>
      <c r="B16" s="91" t="s">
        <v>1938</v>
      </c>
      <c r="C16" s="89"/>
      <c r="D16" s="89"/>
      <c r="E16" s="89"/>
      <c r="F16" s="89"/>
      <c r="G16" s="89"/>
      <c r="H16" s="89"/>
      <c r="I16" s="89">
        <f>I13-I14</f>
        <v>0</v>
      </c>
      <c r="J16" s="89"/>
      <c r="K16" s="89"/>
      <c r="L16" s="89"/>
      <c r="M16" s="89"/>
      <c r="N16" s="89"/>
      <c r="O16" s="89"/>
    </row>
    <row r="17" spans="1:15" x14ac:dyDescent="0.25">
      <c r="A17" s="87"/>
      <c r="B17" s="91" t="s">
        <v>1939</v>
      </c>
      <c r="C17" s="89"/>
      <c r="D17" s="89"/>
      <c r="E17" s="89"/>
      <c r="F17" s="89"/>
      <c r="G17" s="89"/>
      <c r="H17" s="89"/>
      <c r="I17" s="89">
        <f>H18-I15</f>
        <v>100000</v>
      </c>
      <c r="J17" s="89"/>
      <c r="K17" s="89"/>
      <c r="L17" s="89"/>
      <c r="M17" s="89"/>
      <c r="N17" s="89"/>
      <c r="O17" s="89"/>
    </row>
    <row r="18" spans="1:15" x14ac:dyDescent="0.25">
      <c r="A18" s="90"/>
      <c r="B18" s="91" t="s">
        <v>1940</v>
      </c>
      <c r="C18" s="94">
        <f>C13-C14</f>
        <v>300000</v>
      </c>
      <c r="D18" s="94">
        <f>D13-D14</f>
        <v>0</v>
      </c>
      <c r="E18" s="94"/>
      <c r="F18" s="94">
        <f>C18-F14</f>
        <v>250000</v>
      </c>
      <c r="G18" s="94">
        <f>F18-G14</f>
        <v>200000</v>
      </c>
      <c r="H18" s="94">
        <f>G18-H14</f>
        <v>150000</v>
      </c>
      <c r="I18" s="94">
        <f>I17</f>
        <v>100000</v>
      </c>
      <c r="J18" s="94"/>
      <c r="K18" s="94">
        <f>I18-K15</f>
        <v>0</v>
      </c>
      <c r="L18" s="94"/>
      <c r="M18" s="94"/>
      <c r="N18" s="94"/>
      <c r="O18" s="94">
        <f>K18</f>
        <v>0</v>
      </c>
    </row>
    <row r="19" spans="1:15" x14ac:dyDescent="0.25">
      <c r="A19" s="78"/>
      <c r="B19" s="82" t="s">
        <v>59</v>
      </c>
      <c r="C19" s="97">
        <v>240000</v>
      </c>
      <c r="D19" s="95"/>
      <c r="E19" s="95"/>
      <c r="F19" s="96"/>
      <c r="G19" s="95"/>
      <c r="H19" s="95"/>
      <c r="I19" s="86"/>
      <c r="J19" s="86"/>
      <c r="K19" s="96"/>
      <c r="L19" s="95"/>
      <c r="M19" s="95"/>
      <c r="N19" s="95"/>
      <c r="O19" s="95"/>
    </row>
    <row r="20" spans="1:15" x14ac:dyDescent="0.25">
      <c r="A20" s="87"/>
      <c r="B20" s="88" t="s">
        <v>60</v>
      </c>
      <c r="C20" s="89">
        <v>240000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1:15" x14ac:dyDescent="0.25">
      <c r="A21" s="90" t="s">
        <v>5</v>
      </c>
      <c r="B21" s="91" t="s">
        <v>9</v>
      </c>
      <c r="C21" s="93">
        <f>C19-C20</f>
        <v>0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>
        <f>SUM(C21:N21)</f>
        <v>0</v>
      </c>
    </row>
    <row r="22" spans="1:15" x14ac:dyDescent="0.25">
      <c r="A22" s="78"/>
      <c r="B22" s="82" t="s">
        <v>59</v>
      </c>
      <c r="C22" s="97"/>
      <c r="D22" s="97"/>
      <c r="E22" s="95"/>
      <c r="F22" s="95"/>
      <c r="G22" s="95"/>
      <c r="H22" s="95"/>
      <c r="I22" s="86"/>
      <c r="J22" s="95"/>
      <c r="K22" s="95"/>
      <c r="L22" s="95"/>
      <c r="M22" s="95"/>
      <c r="N22" s="95"/>
      <c r="O22" s="95"/>
    </row>
    <row r="23" spans="1:15" x14ac:dyDescent="0.25">
      <c r="A23" s="78" t="s">
        <v>62</v>
      </c>
      <c r="B23" s="88" t="s">
        <v>60</v>
      </c>
      <c r="C23" s="98"/>
      <c r="D23" s="9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1:15" x14ac:dyDescent="0.25">
      <c r="A24" s="90"/>
      <c r="B24" s="91" t="s">
        <v>9</v>
      </c>
      <c r="C24" s="93"/>
      <c r="D24" s="93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x14ac:dyDescent="0.25">
      <c r="A25" s="78"/>
      <c r="B25" s="82" t="s">
        <v>59</v>
      </c>
      <c r="C25" s="95"/>
      <c r="D25" s="95"/>
      <c r="E25" s="95"/>
      <c r="F25" s="99"/>
      <c r="G25" s="95"/>
      <c r="H25" s="95"/>
      <c r="I25" s="86"/>
      <c r="J25" s="95"/>
      <c r="K25" s="96"/>
      <c r="L25" s="95"/>
      <c r="M25" s="95"/>
      <c r="N25" s="95"/>
      <c r="O25" s="95"/>
    </row>
    <row r="26" spans="1:15" x14ac:dyDescent="0.25">
      <c r="A26" s="78" t="s">
        <v>63</v>
      </c>
      <c r="B26" s="88" t="s">
        <v>60</v>
      </c>
      <c r="C26" s="98"/>
      <c r="D26" s="89"/>
      <c r="E26" s="89"/>
      <c r="F26" s="89"/>
      <c r="G26" s="89"/>
      <c r="H26" s="100"/>
      <c r="I26" s="89"/>
      <c r="J26" s="89"/>
      <c r="K26" s="89"/>
      <c r="L26" s="89"/>
      <c r="M26" s="100"/>
      <c r="N26" s="100"/>
      <c r="O26" s="100"/>
    </row>
    <row r="27" spans="1:15" x14ac:dyDescent="0.25">
      <c r="A27" s="90"/>
      <c r="B27" s="91" t="s">
        <v>9</v>
      </c>
      <c r="C27" s="94"/>
      <c r="D27" s="94"/>
      <c r="E27" s="94"/>
      <c r="F27" s="94"/>
      <c r="G27" s="94"/>
      <c r="H27" s="94"/>
      <c r="I27" s="94"/>
      <c r="J27" s="94"/>
      <c r="K27" s="101"/>
      <c r="L27" s="94"/>
      <c r="M27" s="94"/>
      <c r="N27" s="94"/>
      <c r="O27" s="94"/>
    </row>
    <row r="28" spans="1:15" x14ac:dyDescent="0.25">
      <c r="A28" s="78" t="s">
        <v>64</v>
      </c>
      <c r="B28" s="82" t="s">
        <v>59</v>
      </c>
      <c r="C28" s="97"/>
      <c r="D28" s="97"/>
      <c r="E28" s="95"/>
      <c r="F28" s="99"/>
      <c r="G28" s="95"/>
      <c r="H28" s="95"/>
      <c r="I28" s="95"/>
      <c r="J28" s="95"/>
      <c r="K28" s="102"/>
      <c r="L28" s="95"/>
      <c r="M28" s="95"/>
      <c r="N28" s="95"/>
      <c r="O28" s="95"/>
    </row>
    <row r="29" spans="1:15" x14ac:dyDescent="0.25">
      <c r="A29" s="78"/>
      <c r="B29" s="88" t="s">
        <v>60</v>
      </c>
      <c r="C29" s="98"/>
      <c r="D29" s="98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1:15" x14ac:dyDescent="0.25">
      <c r="A30" s="90"/>
      <c r="B30" s="91" t="s">
        <v>9</v>
      </c>
      <c r="C30" s="93"/>
      <c r="D30" s="9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</row>
    <row r="31" spans="1:15" x14ac:dyDescent="0.25">
      <c r="A31" s="78" t="s">
        <v>65</v>
      </c>
      <c r="B31" s="82" t="s">
        <v>59</v>
      </c>
      <c r="C31" s="97"/>
      <c r="D31" s="97">
        <v>100000</v>
      </c>
      <c r="E31" s="95"/>
      <c r="F31" s="99"/>
      <c r="G31" s="95"/>
      <c r="H31" s="95"/>
      <c r="I31" s="95"/>
      <c r="J31" s="95"/>
      <c r="K31" s="96"/>
      <c r="L31" s="95"/>
      <c r="M31" s="95"/>
      <c r="N31" s="95"/>
      <c r="O31" s="95">
        <f>D33</f>
        <v>0</v>
      </c>
    </row>
    <row r="32" spans="1:15" x14ac:dyDescent="0.25">
      <c r="A32" s="78"/>
      <c r="B32" s="88" t="s">
        <v>60</v>
      </c>
      <c r="C32" s="98"/>
      <c r="D32" s="98">
        <v>100000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1:15" x14ac:dyDescent="0.25">
      <c r="A33" s="90"/>
      <c r="B33" s="91" t="s">
        <v>9</v>
      </c>
      <c r="C33" s="93"/>
      <c r="D33" s="93">
        <f>D31-D32</f>
        <v>0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1:15" x14ac:dyDescent="0.25">
      <c r="A34" s="78"/>
      <c r="B34" s="82" t="s">
        <v>59</v>
      </c>
      <c r="C34" s="95"/>
      <c r="D34" s="95">
        <v>45000</v>
      </c>
      <c r="E34" s="95"/>
      <c r="F34" s="99"/>
      <c r="G34" s="95"/>
      <c r="H34" s="95"/>
      <c r="I34" s="95"/>
      <c r="J34" s="95">
        <v>10000</v>
      </c>
      <c r="K34" s="103">
        <v>170000</v>
      </c>
      <c r="L34" s="95"/>
      <c r="M34" s="95"/>
      <c r="N34" s="95"/>
      <c r="O34" s="95"/>
    </row>
    <row r="35" spans="1:15" x14ac:dyDescent="0.25">
      <c r="A35" s="78" t="s">
        <v>66</v>
      </c>
      <c r="B35" s="88" t="s">
        <v>60</v>
      </c>
      <c r="C35" s="98"/>
      <c r="D35" s="89">
        <v>45000</v>
      </c>
      <c r="E35" s="89"/>
      <c r="F35" s="89"/>
      <c r="G35" s="89"/>
      <c r="H35" s="89"/>
      <c r="I35" s="89"/>
      <c r="J35" s="89">
        <v>10000</v>
      </c>
      <c r="K35" s="89">
        <v>95000</v>
      </c>
      <c r="L35" s="89"/>
      <c r="M35" s="89"/>
      <c r="N35" s="89"/>
      <c r="O35" s="89"/>
    </row>
    <row r="36" spans="1:15" x14ac:dyDescent="0.25">
      <c r="A36" s="90"/>
      <c r="B36" s="91" t="s">
        <v>9</v>
      </c>
      <c r="C36" s="94"/>
      <c r="D36" s="94">
        <f>D34-D35</f>
        <v>0</v>
      </c>
      <c r="E36" s="94"/>
      <c r="F36" s="94"/>
      <c r="G36" s="94"/>
      <c r="H36" s="94"/>
      <c r="I36" s="94"/>
      <c r="J36" s="94">
        <f>J34-J35</f>
        <v>0</v>
      </c>
      <c r="K36" s="94">
        <f>K34-K35</f>
        <v>75000</v>
      </c>
      <c r="L36" s="94"/>
      <c r="M36" s="94"/>
      <c r="N36" s="94"/>
      <c r="O36" s="94">
        <f>K36</f>
        <v>75000</v>
      </c>
    </row>
    <row r="37" spans="1:15" x14ac:dyDescent="0.25">
      <c r="A37" s="78"/>
      <c r="B37" s="82" t="s">
        <v>59</v>
      </c>
      <c r="C37" s="95"/>
      <c r="D37" s="95"/>
      <c r="E37" s="96"/>
      <c r="F37" s="96"/>
      <c r="G37" s="95"/>
      <c r="H37" s="95"/>
      <c r="I37" s="96"/>
      <c r="J37" s="95"/>
      <c r="K37" s="95"/>
      <c r="L37" s="95"/>
      <c r="M37" s="95"/>
      <c r="N37" s="95"/>
      <c r="O37" s="95"/>
    </row>
    <row r="38" spans="1:15" x14ac:dyDescent="0.25">
      <c r="A38" s="87" t="s">
        <v>67</v>
      </c>
      <c r="B38" s="88" t="s">
        <v>60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1:15" x14ac:dyDescent="0.25">
      <c r="A39" s="90"/>
      <c r="B39" s="91" t="s">
        <v>9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1:15" x14ac:dyDescent="0.25">
      <c r="A40" s="81"/>
      <c r="B40" s="82" t="s">
        <v>59</v>
      </c>
      <c r="C40" s="83"/>
      <c r="D40" s="83"/>
      <c r="E40" s="84"/>
      <c r="F40" s="85"/>
      <c r="G40" s="85"/>
      <c r="H40" s="85"/>
      <c r="I40" s="86"/>
      <c r="J40" s="85"/>
      <c r="K40" s="85"/>
      <c r="L40" s="85"/>
      <c r="M40" s="85"/>
      <c r="N40" s="85"/>
      <c r="O40" s="85"/>
    </row>
    <row r="41" spans="1:15" x14ac:dyDescent="0.25">
      <c r="A41" s="87" t="s">
        <v>68</v>
      </c>
      <c r="B41" s="88" t="s">
        <v>60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1:15" x14ac:dyDescent="0.25">
      <c r="A42" s="90"/>
      <c r="B42" s="91" t="s">
        <v>9</v>
      </c>
      <c r="C42" s="92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</sheetData>
  <mergeCells count="2">
    <mergeCell ref="D2:J3"/>
    <mergeCell ref="C5:O5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4" zoomScaleNormal="100" workbookViewId="0">
      <selection activeCell="K18" sqref="K18"/>
    </sheetView>
  </sheetViews>
  <sheetFormatPr baseColWidth="10" defaultRowHeight="15" x14ac:dyDescent="0.25"/>
  <cols>
    <col min="1" max="1" width="15.140625" style="136" customWidth="1"/>
    <col min="2" max="2" width="16.85546875" style="136" customWidth="1"/>
    <col min="3" max="3" width="17.5703125" style="136" customWidth="1"/>
    <col min="4" max="4" width="15.42578125" style="136" customWidth="1"/>
    <col min="5" max="5" width="17.28515625" style="136" customWidth="1"/>
    <col min="6" max="6" width="16.85546875" style="136" customWidth="1"/>
    <col min="7" max="7" width="17.140625" style="136" customWidth="1"/>
    <col min="8" max="8" width="14.5703125" style="136" customWidth="1"/>
    <col min="9" max="9" width="16.42578125" style="136" customWidth="1"/>
    <col min="10" max="10" width="17" style="136" customWidth="1"/>
    <col min="11" max="16384" width="11.42578125" style="136"/>
  </cols>
  <sheetData>
    <row r="1" spans="1:10" ht="25.5" x14ac:dyDescent="0.25">
      <c r="A1" s="150" t="s">
        <v>75</v>
      </c>
      <c r="B1" s="151" t="s">
        <v>76</v>
      </c>
      <c r="C1" s="151" t="s">
        <v>77</v>
      </c>
      <c r="D1" s="151" t="s">
        <v>78</v>
      </c>
      <c r="E1" s="151" t="s">
        <v>79</v>
      </c>
      <c r="F1" s="151" t="s">
        <v>80</v>
      </c>
      <c r="G1" s="151" t="s">
        <v>81</v>
      </c>
      <c r="H1" s="152" t="s">
        <v>82</v>
      </c>
      <c r="I1" s="153" t="s">
        <v>83</v>
      </c>
      <c r="J1" s="153" t="s">
        <v>84</v>
      </c>
    </row>
    <row r="2" spans="1:10" x14ac:dyDescent="0.25">
      <c r="A2" s="154" t="s">
        <v>85</v>
      </c>
      <c r="B2" s="155">
        <f>+B3+B4+B5+B6</f>
        <v>1058</v>
      </c>
      <c r="C2" s="155">
        <f>+C3+C4+C5+C6</f>
        <v>1.7432278480240639</v>
      </c>
      <c r="D2" s="155">
        <f t="shared" ref="D2:G2" si="0">+D3+D4+D5+D6</f>
        <v>0</v>
      </c>
      <c r="E2" s="155">
        <f t="shared" si="0"/>
        <v>0</v>
      </c>
      <c r="F2" s="155">
        <f t="shared" si="0"/>
        <v>0</v>
      </c>
      <c r="G2" s="155">
        <f t="shared" si="0"/>
        <v>0</v>
      </c>
      <c r="H2" s="156">
        <f>+B2+D2-F2</f>
        <v>1058</v>
      </c>
      <c r="I2" s="156">
        <f>+C2+E2-G2</f>
        <v>1.7432278480240639</v>
      </c>
      <c r="J2" s="157"/>
    </row>
    <row r="3" spans="1:10" x14ac:dyDescent="0.25">
      <c r="A3" s="158" t="s">
        <v>86</v>
      </c>
      <c r="B3" s="159">
        <f>6559570-6558512</f>
        <v>1058</v>
      </c>
      <c r="C3" s="159">
        <f>+B3/J3</f>
        <v>1.7432278480240639</v>
      </c>
      <c r="D3" s="159"/>
      <c r="E3" s="159"/>
      <c r="F3" s="160"/>
      <c r="G3" s="160"/>
      <c r="H3" s="159">
        <f>+B2+D3-F3</f>
        <v>1058</v>
      </c>
      <c r="I3" s="159">
        <f>+C2+E3-G3</f>
        <v>1.7432278480240639</v>
      </c>
      <c r="J3" s="161">
        <f>6558512/10806.22</f>
        <v>606.92008861563068</v>
      </c>
    </row>
    <row r="4" spans="1:10" x14ac:dyDescent="0.25">
      <c r="A4" s="158" t="s">
        <v>87</v>
      </c>
      <c r="B4" s="160"/>
      <c r="C4" s="160"/>
      <c r="D4" s="160"/>
      <c r="E4" s="160"/>
      <c r="F4" s="160"/>
      <c r="G4" s="160"/>
      <c r="H4" s="160"/>
      <c r="I4" s="159"/>
      <c r="J4" s="157"/>
    </row>
    <row r="5" spans="1:10" x14ac:dyDescent="0.25">
      <c r="A5" s="158" t="s">
        <v>88</v>
      </c>
      <c r="B5" s="160"/>
      <c r="C5" s="160"/>
      <c r="D5" s="160"/>
      <c r="E5" s="160"/>
      <c r="F5" s="160"/>
      <c r="G5" s="160"/>
      <c r="H5" s="160"/>
      <c r="I5" s="159">
        <f t="shared" ref="I5" si="1">+C4+E5-G5</f>
        <v>0</v>
      </c>
      <c r="J5" s="157"/>
    </row>
    <row r="6" spans="1:10" x14ac:dyDescent="0.25">
      <c r="A6" s="158" t="s">
        <v>89</v>
      </c>
      <c r="B6" s="160"/>
      <c r="C6" s="160"/>
      <c r="D6" s="160"/>
      <c r="E6" s="160"/>
      <c r="F6" s="160"/>
      <c r="G6" s="160"/>
      <c r="H6" s="160"/>
      <c r="I6" s="162"/>
      <c r="J6" s="157"/>
    </row>
    <row r="7" spans="1:10" x14ac:dyDescent="0.25">
      <c r="A7" s="158"/>
      <c r="B7" s="160"/>
      <c r="C7" s="160"/>
      <c r="D7" s="160"/>
      <c r="E7" s="160"/>
      <c r="F7" s="160"/>
      <c r="G7" s="160"/>
      <c r="H7" s="160"/>
      <c r="I7" s="162"/>
      <c r="J7" s="157"/>
    </row>
    <row r="8" spans="1:10" x14ac:dyDescent="0.25">
      <c r="A8" s="154" t="s">
        <v>90</v>
      </c>
      <c r="B8" s="156">
        <f>+B9</f>
        <v>417225</v>
      </c>
      <c r="C8" s="156">
        <f>+C9</f>
        <v>872.37</v>
      </c>
      <c r="D8" s="156">
        <f>SUM(D9:D20)</f>
        <v>68358440</v>
      </c>
      <c r="E8" s="156">
        <f t="shared" ref="E8:G8" si="2">SUM(E9:E20)</f>
        <v>125000</v>
      </c>
      <c r="F8" s="156">
        <f t="shared" si="2"/>
        <v>59028361.469999999</v>
      </c>
      <c r="G8" s="156">
        <f t="shared" si="2"/>
        <v>106697.23976755451</v>
      </c>
      <c r="H8" s="156">
        <f>+B8+D8-F8</f>
        <v>9747303.5300000012</v>
      </c>
      <c r="I8" s="156">
        <f>+C8+E8-G8</f>
        <v>19175.130232445488</v>
      </c>
      <c r="J8" s="157"/>
    </row>
    <row r="9" spans="1:10" x14ac:dyDescent="0.25">
      <c r="A9" s="158" t="s">
        <v>86</v>
      </c>
      <c r="B9" s="159">
        <v>417225</v>
      </c>
      <c r="C9" s="159">
        <v>872.37</v>
      </c>
      <c r="D9" s="159"/>
      <c r="E9" s="159"/>
      <c r="F9" s="159">
        <v>417152</v>
      </c>
      <c r="G9" s="159">
        <f>F9/J9</f>
        <v>670.98704221901323</v>
      </c>
      <c r="H9" s="163">
        <f>+B9+D9-F9</f>
        <v>73</v>
      </c>
      <c r="I9" s="163">
        <f>+C9+E9-G9</f>
        <v>201.38295778098677</v>
      </c>
      <c r="J9" s="164">
        <f>15542476/25000</f>
        <v>621.69903999999997</v>
      </c>
    </row>
    <row r="10" spans="1:10" x14ac:dyDescent="0.25">
      <c r="A10" s="158" t="s">
        <v>87</v>
      </c>
      <c r="B10" s="160"/>
      <c r="C10" s="160"/>
      <c r="D10" s="160"/>
      <c r="E10" s="160"/>
      <c r="F10" s="160"/>
      <c r="G10" s="160">
        <f>F10/J9</f>
        <v>0</v>
      </c>
      <c r="H10" s="165">
        <f>+H9+D10-F10</f>
        <v>73</v>
      </c>
      <c r="I10" s="165">
        <f>+I9+E10-G10</f>
        <v>201.38295778098677</v>
      </c>
      <c r="J10" s="157"/>
    </row>
    <row r="11" spans="1:10" x14ac:dyDescent="0.25">
      <c r="A11" s="158" t="s">
        <v>88</v>
      </c>
      <c r="B11" s="160"/>
      <c r="C11" s="160"/>
      <c r="D11" s="545">
        <v>13196478</v>
      </c>
      <c r="E11" s="545">
        <v>25000</v>
      </c>
      <c r="F11" s="545">
        <v>4392249</v>
      </c>
      <c r="G11" s="160">
        <f>F11/$J$9</f>
        <v>7064.9119869961523</v>
      </c>
      <c r="H11" s="165">
        <f t="shared" ref="H11:H20" si="3">+H10+D11-F11</f>
        <v>8804302</v>
      </c>
      <c r="I11" s="166">
        <f t="shared" ref="I11:I18" si="4">I10+E11-G11</f>
        <v>18136.470970784838</v>
      </c>
      <c r="J11" s="429">
        <f>D11/E11</f>
        <v>527.85911999999996</v>
      </c>
    </row>
    <row r="12" spans="1:10" x14ac:dyDescent="0.25">
      <c r="A12" s="158" t="s">
        <v>89</v>
      </c>
      <c r="B12" s="160"/>
      <c r="C12" s="160"/>
      <c r="D12" s="545">
        <v>15935843</v>
      </c>
      <c r="E12" s="545">
        <v>30000</v>
      </c>
      <c r="F12" s="160">
        <v>4030100</v>
      </c>
      <c r="G12" s="160">
        <f>F12/J13</f>
        <v>7262.8374765801827</v>
      </c>
      <c r="H12" s="165">
        <f t="shared" si="3"/>
        <v>20710045</v>
      </c>
      <c r="I12" s="166">
        <f t="shared" si="4"/>
        <v>40873.633494204652</v>
      </c>
      <c r="J12" s="157">
        <f>+D12/E12</f>
        <v>531.19476666666662</v>
      </c>
    </row>
    <row r="13" spans="1:10" x14ac:dyDescent="0.25">
      <c r="A13" s="158" t="s">
        <v>91</v>
      </c>
      <c r="B13" s="160"/>
      <c r="C13" s="160"/>
      <c r="D13" s="160">
        <v>13872333</v>
      </c>
      <c r="E13" s="160">
        <v>25000</v>
      </c>
      <c r="F13" s="160">
        <v>11576131</v>
      </c>
      <c r="G13" s="160">
        <f>F13/J12</f>
        <v>21792.629985122221</v>
      </c>
      <c r="H13" s="165">
        <f t="shared" si="3"/>
        <v>23006247</v>
      </c>
      <c r="I13" s="166">
        <f t="shared" si="4"/>
        <v>44081.003509082431</v>
      </c>
      <c r="J13" s="430">
        <f>D13/E13</f>
        <v>554.89332000000002</v>
      </c>
    </row>
    <row r="14" spans="1:10" x14ac:dyDescent="0.25">
      <c r="A14" s="158" t="s">
        <v>92</v>
      </c>
      <c r="B14" s="160"/>
      <c r="C14" s="160"/>
      <c r="D14" s="160">
        <v>5595947</v>
      </c>
      <c r="E14" s="160">
        <v>10000</v>
      </c>
      <c r="F14" s="160">
        <v>13504579</v>
      </c>
      <c r="G14" s="160">
        <v>25353</v>
      </c>
      <c r="H14" s="165">
        <f t="shared" si="3"/>
        <v>15097615</v>
      </c>
      <c r="I14" s="166">
        <f t="shared" si="4"/>
        <v>28728.003509082431</v>
      </c>
      <c r="J14" s="157">
        <f>D14/E14</f>
        <v>559.59469999999999</v>
      </c>
    </row>
    <row r="15" spans="1:10" x14ac:dyDescent="0.25">
      <c r="A15" s="158" t="s">
        <v>93</v>
      </c>
      <c r="B15" s="157"/>
      <c r="C15" s="157"/>
      <c r="D15" s="157"/>
      <c r="E15" s="157"/>
      <c r="F15" s="160">
        <f>5301917+739777</f>
        <v>6041694</v>
      </c>
      <c r="G15" s="160">
        <f>F15/$J$14</f>
        <v>10796.553291158762</v>
      </c>
      <c r="H15" s="165">
        <f t="shared" si="3"/>
        <v>9055921</v>
      </c>
      <c r="I15" s="166">
        <f t="shared" si="4"/>
        <v>17931.45021792367</v>
      </c>
      <c r="J15" s="160"/>
    </row>
    <row r="16" spans="1:10" ht="14.25" customHeight="1" x14ac:dyDescent="0.25">
      <c r="A16" s="158" t="s">
        <v>94</v>
      </c>
      <c r="B16" s="157"/>
      <c r="C16" s="157"/>
      <c r="D16" s="429">
        <v>11421284</v>
      </c>
      <c r="E16" s="429">
        <v>20000</v>
      </c>
      <c r="F16" s="429">
        <f>8264408.47+3150077</f>
        <v>11414485.469999999</v>
      </c>
      <c r="G16" s="160">
        <f>F16/$J$16</f>
        <v>19988.0949812648</v>
      </c>
      <c r="H16" s="165">
        <f t="shared" si="3"/>
        <v>9062719.5300000012</v>
      </c>
      <c r="I16" s="166">
        <f t="shared" si="4"/>
        <v>17943.355236658874</v>
      </c>
      <c r="J16" s="160">
        <f>D16/E16</f>
        <v>571.06420000000003</v>
      </c>
    </row>
    <row r="17" spans="1:10" x14ac:dyDescent="0.25">
      <c r="A17" s="158" t="s">
        <v>95</v>
      </c>
      <c r="B17" s="157"/>
      <c r="C17" s="157"/>
      <c r="D17" s="429">
        <v>8336555</v>
      </c>
      <c r="E17" s="429">
        <v>15000</v>
      </c>
      <c r="F17" s="429">
        <v>7651971</v>
      </c>
      <c r="G17" s="160">
        <f>F17/$J$17</f>
        <v>13768.225004213369</v>
      </c>
      <c r="H17" s="165">
        <f t="shared" si="3"/>
        <v>9747303.5300000012</v>
      </c>
      <c r="I17" s="166">
        <f t="shared" si="4"/>
        <v>19175.130232445503</v>
      </c>
      <c r="J17" s="544">
        <f>D17/E17</f>
        <v>555.77033333333338</v>
      </c>
    </row>
    <row r="18" spans="1:10" x14ac:dyDescent="0.25">
      <c r="A18" s="158" t="s">
        <v>96</v>
      </c>
      <c r="B18" s="157"/>
      <c r="C18" s="157"/>
      <c r="D18" s="157"/>
      <c r="E18" s="157"/>
      <c r="F18" s="157"/>
      <c r="G18" s="160">
        <f t="shared" ref="G18:G20" si="5">F18/$J$9</f>
        <v>0</v>
      </c>
      <c r="H18" s="165">
        <f t="shared" si="3"/>
        <v>9747303.5300000012</v>
      </c>
      <c r="I18" s="166">
        <f t="shared" si="4"/>
        <v>19175.130232445503</v>
      </c>
      <c r="J18" s="160"/>
    </row>
    <row r="19" spans="1:10" x14ac:dyDescent="0.25">
      <c r="A19" s="158" t="s">
        <v>97</v>
      </c>
      <c r="B19" s="157"/>
      <c r="C19" s="157"/>
      <c r="D19" s="157"/>
      <c r="E19" s="157"/>
      <c r="F19" s="157"/>
      <c r="G19" s="160">
        <f t="shared" si="5"/>
        <v>0</v>
      </c>
      <c r="H19" s="165">
        <f t="shared" si="3"/>
        <v>9747303.5300000012</v>
      </c>
      <c r="I19" s="166">
        <f>I18+E19-G19</f>
        <v>19175.130232445503</v>
      </c>
      <c r="J19" s="160"/>
    </row>
    <row r="20" spans="1:10" x14ac:dyDescent="0.25">
      <c r="A20" s="158" t="s">
        <v>98</v>
      </c>
      <c r="B20" s="157"/>
      <c r="C20" s="157"/>
      <c r="D20" s="157"/>
      <c r="E20" s="157"/>
      <c r="F20" s="157"/>
      <c r="G20" s="160">
        <f t="shared" si="5"/>
        <v>0</v>
      </c>
      <c r="H20" s="165">
        <f t="shared" si="3"/>
        <v>9747303.5300000012</v>
      </c>
      <c r="I20" s="166">
        <f>I19+E20-G20</f>
        <v>19175.130232445503</v>
      </c>
      <c r="J20" s="160"/>
    </row>
    <row r="21" spans="1:10" x14ac:dyDescent="0.25">
      <c r="A21" s="167" t="s">
        <v>99</v>
      </c>
      <c r="B21" s="168">
        <f>+B22</f>
        <v>12531724</v>
      </c>
      <c r="C21" s="168">
        <f>+C22</f>
        <v>22936.61</v>
      </c>
      <c r="D21" s="168">
        <f>SUM(D22:D29)</f>
        <v>0</v>
      </c>
      <c r="E21" s="168">
        <f>SUM(E22:E29)</f>
        <v>0</v>
      </c>
      <c r="F21" s="168">
        <f>SUM(F22:F29)</f>
        <v>12613213</v>
      </c>
      <c r="G21" s="168">
        <f>SUM(G22:G29)</f>
        <v>22940.796236315495</v>
      </c>
      <c r="H21" s="168">
        <f>+B21+D21-F21</f>
        <v>-81489</v>
      </c>
      <c r="I21" s="168">
        <f>+C21+E21-G21</f>
        <v>-4.1862363154941704</v>
      </c>
      <c r="J21" s="169"/>
    </row>
    <row r="22" spans="1:10" x14ac:dyDescent="0.25">
      <c r="A22" s="158" t="s">
        <v>86</v>
      </c>
      <c r="B22" s="160">
        <f>47855656-35323932</f>
        <v>12531724</v>
      </c>
      <c r="C22" s="160">
        <f>85000-62063.39</f>
        <v>22936.61</v>
      </c>
      <c r="D22" s="160"/>
      <c r="E22" s="160"/>
      <c r="F22" s="160">
        <v>8894579</v>
      </c>
      <c r="G22" s="160">
        <f t="shared" ref="G22:G28" si="6">F22/$J$22</f>
        <v>16177.378788958122</v>
      </c>
      <c r="H22" s="160">
        <f>+B22+D22-F22</f>
        <v>3637145</v>
      </c>
      <c r="I22" s="170">
        <f>+C22+E22-G22</f>
        <v>6759.2312110418789</v>
      </c>
      <c r="J22" s="161">
        <f>16494475/30000</f>
        <v>549.81583333333333</v>
      </c>
    </row>
    <row r="23" spans="1:10" x14ac:dyDescent="0.25">
      <c r="A23" s="158" t="s">
        <v>87</v>
      </c>
      <c r="B23" s="160"/>
      <c r="C23" s="160"/>
      <c r="D23" s="160"/>
      <c r="E23" s="160"/>
      <c r="F23" s="160">
        <v>3718634</v>
      </c>
      <c r="G23" s="160">
        <f t="shared" si="6"/>
        <v>6763.417447357373</v>
      </c>
      <c r="H23" s="160">
        <f t="shared" ref="H23:I27" si="7">H22+D23-F23</f>
        <v>-81489</v>
      </c>
      <c r="I23" s="170">
        <f t="shared" si="7"/>
        <v>-4.1862363154941704</v>
      </c>
      <c r="J23" s="160"/>
    </row>
    <row r="24" spans="1:10" x14ac:dyDescent="0.25">
      <c r="A24" s="158" t="s">
        <v>88</v>
      </c>
      <c r="B24" s="160"/>
      <c r="C24" s="160"/>
      <c r="D24" s="160"/>
      <c r="E24" s="160"/>
      <c r="F24" s="160"/>
      <c r="G24" s="160">
        <f t="shared" si="6"/>
        <v>0</v>
      </c>
      <c r="H24" s="160">
        <f t="shared" si="7"/>
        <v>-81489</v>
      </c>
      <c r="I24" s="170">
        <f t="shared" si="7"/>
        <v>-4.1862363154941704</v>
      </c>
      <c r="J24" s="160"/>
    </row>
    <row r="25" spans="1:10" x14ac:dyDescent="0.25">
      <c r="A25" s="158" t="s">
        <v>89</v>
      </c>
      <c r="B25" s="160"/>
      <c r="C25" s="160"/>
      <c r="D25" s="160"/>
      <c r="E25" s="160"/>
      <c r="F25" s="160"/>
      <c r="G25" s="160">
        <f t="shared" si="6"/>
        <v>0</v>
      </c>
      <c r="H25" s="160">
        <f t="shared" si="7"/>
        <v>-81489</v>
      </c>
      <c r="I25" s="170">
        <f t="shared" si="7"/>
        <v>-4.1862363154941704</v>
      </c>
      <c r="J25" s="160"/>
    </row>
    <row r="26" spans="1:10" x14ac:dyDescent="0.25">
      <c r="A26" s="158" t="s">
        <v>91</v>
      </c>
      <c r="B26" s="160"/>
      <c r="C26" s="160"/>
      <c r="D26" s="160"/>
      <c r="E26" s="160"/>
      <c r="F26" s="160"/>
      <c r="G26" s="160">
        <f t="shared" si="6"/>
        <v>0</v>
      </c>
      <c r="H26" s="160">
        <f t="shared" si="7"/>
        <v>-81489</v>
      </c>
      <c r="I26" s="170">
        <f t="shared" si="7"/>
        <v>-4.1862363154941704</v>
      </c>
      <c r="J26" s="160"/>
    </row>
    <row r="27" spans="1:10" x14ac:dyDescent="0.25">
      <c r="A27" s="158" t="s">
        <v>92</v>
      </c>
      <c r="B27" s="160"/>
      <c r="C27" s="160"/>
      <c r="D27" s="160"/>
      <c r="E27" s="160"/>
      <c r="F27" s="160"/>
      <c r="G27" s="160">
        <f t="shared" si="6"/>
        <v>0</v>
      </c>
      <c r="H27" s="160">
        <f t="shared" si="7"/>
        <v>-81489</v>
      </c>
      <c r="I27" s="170">
        <f t="shared" si="7"/>
        <v>-4.1862363154941704</v>
      </c>
      <c r="J27" s="160"/>
    </row>
    <row r="28" spans="1:10" x14ac:dyDescent="0.25">
      <c r="A28" s="158" t="s">
        <v>93</v>
      </c>
      <c r="B28" s="171"/>
      <c r="C28" s="171"/>
      <c r="D28" s="171"/>
      <c r="E28" s="171"/>
      <c r="F28" s="171"/>
      <c r="G28" s="160">
        <f t="shared" si="6"/>
        <v>0</v>
      </c>
      <c r="H28" s="160">
        <f>H23+D28-F28</f>
        <v>-81489</v>
      </c>
      <c r="I28" s="170">
        <f>I23+E28-G28</f>
        <v>-4.1862363154941704</v>
      </c>
      <c r="J28" s="171"/>
    </row>
    <row r="29" spans="1:10" x14ac:dyDescent="0.25">
      <c r="A29" s="172"/>
      <c r="B29" s="171"/>
      <c r="C29" s="171"/>
      <c r="D29" s="171"/>
      <c r="E29" s="171"/>
      <c r="F29" s="171"/>
      <c r="G29" s="160"/>
      <c r="H29" s="160"/>
      <c r="I29" s="173"/>
      <c r="J29" s="171"/>
    </row>
    <row r="30" spans="1:10" x14ac:dyDescent="0.25">
      <c r="A30" s="174" t="s">
        <v>100</v>
      </c>
      <c r="B30" s="175">
        <f>+B31+B32</f>
        <v>462242.48999999836</v>
      </c>
      <c r="C30" s="175">
        <f>+C31+C32</f>
        <v>1553.6499999999942</v>
      </c>
      <c r="D30" s="175">
        <f>SUM(D31:D42)</f>
        <v>10442150</v>
      </c>
      <c r="E30" s="175">
        <f t="shared" ref="E30:F30" si="8">SUM(E31:E42)</f>
        <v>20000</v>
      </c>
      <c r="F30" s="175">
        <f t="shared" si="8"/>
        <v>11322717</v>
      </c>
      <c r="G30" s="175">
        <f>SUM(G31:G42)</f>
        <v>21544.70871635752</v>
      </c>
      <c r="H30" s="175">
        <f>B30+D30-F30</f>
        <v>-418324.51000000164</v>
      </c>
      <c r="I30" s="175">
        <f>C30+E30-G30</f>
        <v>8.9412836424744455</v>
      </c>
      <c r="J30" s="176">
        <f>11979030/20000</f>
        <v>598.95150000000001</v>
      </c>
    </row>
    <row r="31" spans="1:10" x14ac:dyDescent="0.25">
      <c r="A31" s="158" t="s">
        <v>86</v>
      </c>
      <c r="B31" s="177">
        <f>24016508.49-23554266</f>
        <v>462242.48999999836</v>
      </c>
      <c r="C31" s="178">
        <f>40562.09-39008.44</f>
        <v>1553.6499999999942</v>
      </c>
      <c r="D31" s="171"/>
      <c r="E31" s="171"/>
      <c r="F31" s="171">
        <v>462175</v>
      </c>
      <c r="G31" s="171">
        <f t="shared" ref="G31:G42" si="9">F31/$J$9</f>
        <v>743.40632728015794</v>
      </c>
      <c r="H31" s="171">
        <f>+B31+D31-F31</f>
        <v>67.489999998360872</v>
      </c>
      <c r="I31" s="171">
        <f>+C31+E31-G31</f>
        <v>810.24367271983624</v>
      </c>
      <c r="J31" s="179">
        <v>598.95000000000005</v>
      </c>
    </row>
    <row r="32" spans="1:10" x14ac:dyDescent="0.25">
      <c r="A32" s="158" t="s">
        <v>87</v>
      </c>
      <c r="B32" s="345"/>
      <c r="C32" s="346"/>
      <c r="D32" s="177">
        <v>10442150</v>
      </c>
      <c r="E32" s="177">
        <v>20000</v>
      </c>
      <c r="F32" s="347">
        <v>5427905</v>
      </c>
      <c r="G32" s="171">
        <f>F32/J32</f>
        <v>10396.1444721633</v>
      </c>
      <c r="H32" s="171">
        <f t="shared" ref="H32:H36" si="10">+H31+D32-F32</f>
        <v>5014312.4899999984</v>
      </c>
      <c r="I32" s="173">
        <f t="shared" ref="I32:I40" si="11">I31+E32-G32</f>
        <v>10414.099200556537</v>
      </c>
      <c r="J32" s="179">
        <f>D32/E32</f>
        <v>522.10749999999996</v>
      </c>
    </row>
    <row r="33" spans="1:10" x14ac:dyDescent="0.25">
      <c r="A33" s="158" t="s">
        <v>88</v>
      </c>
      <c r="B33" s="177"/>
      <c r="C33" s="177"/>
      <c r="D33" s="177"/>
      <c r="E33" s="177"/>
      <c r="F33" s="177"/>
      <c r="G33" s="171">
        <f t="shared" si="9"/>
        <v>0</v>
      </c>
      <c r="H33" s="171">
        <f t="shared" si="10"/>
        <v>5014312.4899999984</v>
      </c>
      <c r="I33" s="173">
        <f t="shared" si="11"/>
        <v>10414.099200556537</v>
      </c>
      <c r="J33" s="179">
        <v>522.11</v>
      </c>
    </row>
    <row r="34" spans="1:10" x14ac:dyDescent="0.25">
      <c r="A34" s="158" t="s">
        <v>89</v>
      </c>
      <c r="B34" s="177"/>
      <c r="C34" s="177"/>
      <c r="D34" s="177"/>
      <c r="E34" s="177"/>
      <c r="F34" s="345">
        <v>5432637</v>
      </c>
      <c r="G34" s="171">
        <f>F34/J34</f>
        <v>10405.15791691406</v>
      </c>
      <c r="H34" s="171">
        <f t="shared" si="10"/>
        <v>-418324.51000000164</v>
      </c>
      <c r="I34" s="173">
        <f t="shared" si="11"/>
        <v>8.9412836424762645</v>
      </c>
      <c r="J34" s="179">
        <v>522.11</v>
      </c>
    </row>
    <row r="35" spans="1:10" x14ac:dyDescent="0.25">
      <c r="A35" s="158" t="s">
        <v>91</v>
      </c>
      <c r="B35" s="177"/>
      <c r="C35" s="177"/>
      <c r="D35" s="177"/>
      <c r="E35" s="177"/>
      <c r="F35" s="177"/>
      <c r="G35" s="177">
        <f t="shared" si="9"/>
        <v>0</v>
      </c>
      <c r="H35" s="171">
        <f t="shared" si="10"/>
        <v>-418324.51000000164</v>
      </c>
      <c r="I35" s="173">
        <f t="shared" si="11"/>
        <v>8.9412836424762645</v>
      </c>
      <c r="J35" s="179">
        <v>522.11</v>
      </c>
    </row>
    <row r="36" spans="1:10" x14ac:dyDescent="0.25">
      <c r="A36" s="158" t="s">
        <v>92</v>
      </c>
      <c r="B36" s="177"/>
      <c r="C36" s="177"/>
      <c r="D36" s="177"/>
      <c r="E36" s="180"/>
      <c r="F36" s="177"/>
      <c r="G36" s="177">
        <f t="shared" si="9"/>
        <v>0</v>
      </c>
      <c r="H36" s="171">
        <f t="shared" si="10"/>
        <v>-418324.51000000164</v>
      </c>
      <c r="I36" s="173">
        <f t="shared" si="11"/>
        <v>8.9412836424762645</v>
      </c>
      <c r="J36" s="179">
        <v>522.11</v>
      </c>
    </row>
    <row r="37" spans="1:10" x14ac:dyDescent="0.25">
      <c r="A37" s="158" t="s">
        <v>93</v>
      </c>
      <c r="B37" s="177"/>
      <c r="C37" s="177"/>
      <c r="D37" s="177"/>
      <c r="E37" s="180"/>
      <c r="F37" s="177"/>
      <c r="G37" s="177">
        <f t="shared" si="9"/>
        <v>0</v>
      </c>
      <c r="H37" s="171">
        <f t="shared" ref="H37:H40" si="12">H36+D37-F37</f>
        <v>-418324.51000000164</v>
      </c>
      <c r="I37" s="173">
        <f t="shared" si="11"/>
        <v>8.9412836424762645</v>
      </c>
      <c r="J37" s="171"/>
    </row>
    <row r="38" spans="1:10" x14ac:dyDescent="0.25">
      <c r="A38" s="158" t="s">
        <v>94</v>
      </c>
      <c r="B38" s="177"/>
      <c r="C38" s="177"/>
      <c r="D38" s="177"/>
      <c r="E38" s="180"/>
      <c r="F38" s="177"/>
      <c r="G38" s="177">
        <f t="shared" si="9"/>
        <v>0</v>
      </c>
      <c r="H38" s="171">
        <f t="shared" si="12"/>
        <v>-418324.51000000164</v>
      </c>
      <c r="I38" s="173">
        <f t="shared" si="11"/>
        <v>8.9412836424762645</v>
      </c>
      <c r="J38" s="171"/>
    </row>
    <row r="39" spans="1:10" x14ac:dyDescent="0.25">
      <c r="A39" s="158" t="s">
        <v>95</v>
      </c>
      <c r="B39" s="177"/>
      <c r="C39" s="177"/>
      <c r="D39" s="177"/>
      <c r="E39" s="180"/>
      <c r="F39" s="177"/>
      <c r="G39" s="177">
        <f t="shared" si="9"/>
        <v>0</v>
      </c>
      <c r="H39" s="171">
        <f t="shared" si="12"/>
        <v>-418324.51000000164</v>
      </c>
      <c r="I39" s="173">
        <f t="shared" si="11"/>
        <v>8.9412836424762645</v>
      </c>
      <c r="J39" s="171"/>
    </row>
    <row r="40" spans="1:10" x14ac:dyDescent="0.25">
      <c r="A40" s="158" t="s">
        <v>96</v>
      </c>
      <c r="B40" s="177"/>
      <c r="C40" s="177"/>
      <c r="D40" s="177"/>
      <c r="E40" s="180"/>
      <c r="F40" s="177"/>
      <c r="G40" s="177">
        <f t="shared" si="9"/>
        <v>0</v>
      </c>
      <c r="H40" s="171">
        <f t="shared" si="12"/>
        <v>-418324.51000000164</v>
      </c>
      <c r="I40" s="173">
        <f t="shared" si="11"/>
        <v>8.9412836424762645</v>
      </c>
      <c r="J40" s="171"/>
    </row>
    <row r="41" spans="1:10" x14ac:dyDescent="0.25">
      <c r="A41" s="158" t="s">
        <v>97</v>
      </c>
      <c r="B41" s="177"/>
      <c r="C41" s="177"/>
      <c r="D41" s="177"/>
      <c r="E41" s="177"/>
      <c r="F41" s="177"/>
      <c r="G41" s="177">
        <f t="shared" si="9"/>
        <v>0</v>
      </c>
      <c r="H41" s="171">
        <f>H37+D41-F41</f>
        <v>-418324.51000000164</v>
      </c>
      <c r="I41" s="173">
        <f>I37+E41-G41</f>
        <v>8.9412836424762645</v>
      </c>
      <c r="J41" s="171"/>
    </row>
    <row r="42" spans="1:10" ht="15.75" thickBot="1" x14ac:dyDescent="0.3">
      <c r="A42" s="181" t="s">
        <v>98</v>
      </c>
      <c r="B42" s="182"/>
      <c r="C42" s="182"/>
      <c r="D42" s="182"/>
      <c r="E42" s="182"/>
      <c r="F42" s="182"/>
      <c r="G42" s="182">
        <f t="shared" si="9"/>
        <v>0</v>
      </c>
      <c r="H42" s="183">
        <f>H41+D42-F42</f>
        <v>-418324.51000000164</v>
      </c>
      <c r="I42" s="184">
        <f>I41+E42-G42</f>
        <v>8.9412836424762645</v>
      </c>
      <c r="J42" s="171"/>
    </row>
    <row r="43" spans="1:10" ht="15.75" thickBot="1" x14ac:dyDescent="0.3">
      <c r="A43" s="185" t="s">
        <v>101</v>
      </c>
      <c r="B43" s="186">
        <f>+B30+B21+B8+B2</f>
        <v>13412249.489999998</v>
      </c>
      <c r="C43" s="186">
        <f t="shared" ref="C43:I43" si="13">+C30+C21+C8+C2</f>
        <v>25364.373227848017</v>
      </c>
      <c r="D43" s="186">
        <f t="shared" si="13"/>
        <v>78800590</v>
      </c>
      <c r="E43" s="186">
        <f t="shared" si="13"/>
        <v>145000</v>
      </c>
      <c r="F43" s="186">
        <f t="shared" si="13"/>
        <v>82964291.469999999</v>
      </c>
      <c r="G43" s="186">
        <f t="shared" si="13"/>
        <v>151182.74472022752</v>
      </c>
      <c r="H43" s="186">
        <f t="shared" si="13"/>
        <v>9248548.0199999996</v>
      </c>
      <c r="I43" s="186">
        <f t="shared" si="13"/>
        <v>19181.628507620491</v>
      </c>
      <c r="J43" s="17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topLeftCell="A84" workbookViewId="0">
      <selection activeCell="G95" sqref="G95"/>
    </sheetView>
  </sheetViews>
  <sheetFormatPr baseColWidth="10" defaultRowHeight="15" x14ac:dyDescent="0.25"/>
  <cols>
    <col min="1" max="1" width="11.5703125" bestFit="1" customWidth="1"/>
    <col min="2" max="2" width="21.7109375" customWidth="1"/>
    <col min="5" max="5" width="13.85546875" bestFit="1" customWidth="1"/>
    <col min="6" max="7" width="11.5703125" bestFit="1" customWidth="1"/>
  </cols>
  <sheetData>
    <row r="1" spans="1:10" x14ac:dyDescent="0.25">
      <c r="A1" s="537" t="s">
        <v>0</v>
      </c>
      <c r="B1" s="538" t="s">
        <v>49</v>
      </c>
      <c r="C1" s="537" t="s">
        <v>50</v>
      </c>
      <c r="D1" s="537" t="s">
        <v>51</v>
      </c>
      <c r="E1" s="539" t="s">
        <v>72</v>
      </c>
      <c r="F1" s="539" t="s">
        <v>73</v>
      </c>
      <c r="G1" s="539" t="s">
        <v>74</v>
      </c>
      <c r="H1" s="537" t="s">
        <v>1</v>
      </c>
      <c r="I1" s="537" t="s">
        <v>2</v>
      </c>
      <c r="J1" s="537" t="s">
        <v>105</v>
      </c>
    </row>
    <row r="2" spans="1:10" x14ac:dyDescent="0.25">
      <c r="A2" s="523">
        <v>43346</v>
      </c>
      <c r="B2" s="518" t="s">
        <v>2108</v>
      </c>
      <c r="C2" s="511" t="s">
        <v>176</v>
      </c>
      <c r="D2" s="512" t="s">
        <v>102</v>
      </c>
      <c r="E2" s="540">
        <v>10000</v>
      </c>
      <c r="F2" s="524">
        <f>E2/G2</f>
        <v>17.513134851138354</v>
      </c>
      <c r="G2" s="525">
        <v>571</v>
      </c>
      <c r="H2" s="526" t="s">
        <v>1186</v>
      </c>
      <c r="I2" s="513" t="s">
        <v>1066</v>
      </c>
      <c r="J2" s="514" t="s">
        <v>2053</v>
      </c>
    </row>
    <row r="3" spans="1:10" x14ac:dyDescent="0.25">
      <c r="A3" s="523">
        <v>43346</v>
      </c>
      <c r="B3" s="518" t="s">
        <v>2108</v>
      </c>
      <c r="C3" s="511" t="s">
        <v>176</v>
      </c>
      <c r="D3" s="512" t="s">
        <v>102</v>
      </c>
      <c r="E3" s="540">
        <v>10000</v>
      </c>
      <c r="F3" s="524">
        <f t="shared" ref="F3:F66" si="0">E3/G3</f>
        <v>17.513134851138354</v>
      </c>
      <c r="G3" s="525">
        <v>571</v>
      </c>
      <c r="H3" s="526" t="s">
        <v>517</v>
      </c>
      <c r="I3" s="513" t="s">
        <v>1066</v>
      </c>
      <c r="J3" s="514" t="s">
        <v>2055</v>
      </c>
    </row>
    <row r="4" spans="1:10" x14ac:dyDescent="0.25">
      <c r="A4" s="523">
        <v>43346</v>
      </c>
      <c r="B4" s="518" t="s">
        <v>2109</v>
      </c>
      <c r="C4" s="511" t="s">
        <v>176</v>
      </c>
      <c r="D4" s="512" t="s">
        <v>3</v>
      </c>
      <c r="E4" s="540">
        <v>10000</v>
      </c>
      <c r="F4" s="524">
        <f t="shared" si="0"/>
        <v>17.513134851138354</v>
      </c>
      <c r="G4" s="525">
        <v>571</v>
      </c>
      <c r="H4" s="526" t="s">
        <v>503</v>
      </c>
      <c r="I4" s="513" t="s">
        <v>1066</v>
      </c>
      <c r="J4" s="514" t="s">
        <v>2056</v>
      </c>
    </row>
    <row r="5" spans="1:10" x14ac:dyDescent="0.25">
      <c r="A5" s="523">
        <v>43346</v>
      </c>
      <c r="B5" s="518" t="s">
        <v>2108</v>
      </c>
      <c r="C5" s="511" t="s">
        <v>176</v>
      </c>
      <c r="D5" s="512" t="s">
        <v>102</v>
      </c>
      <c r="E5" s="540">
        <v>10000</v>
      </c>
      <c r="F5" s="524">
        <f t="shared" si="0"/>
        <v>17.513134851138354</v>
      </c>
      <c r="G5" s="525">
        <v>571</v>
      </c>
      <c r="H5" s="526" t="s">
        <v>507</v>
      </c>
      <c r="I5" s="513" t="s">
        <v>1066</v>
      </c>
      <c r="J5" s="514" t="s">
        <v>2054</v>
      </c>
    </row>
    <row r="6" spans="1:10" x14ac:dyDescent="0.25">
      <c r="A6" s="523">
        <v>43346</v>
      </c>
      <c r="B6" s="527" t="s">
        <v>2110</v>
      </c>
      <c r="C6" s="511" t="s">
        <v>176</v>
      </c>
      <c r="D6" s="512" t="s">
        <v>34</v>
      </c>
      <c r="E6" s="540">
        <v>10000</v>
      </c>
      <c r="F6" s="524">
        <f t="shared" si="0"/>
        <v>17.513134851138354</v>
      </c>
      <c r="G6" s="525">
        <v>571</v>
      </c>
      <c r="H6" s="526" t="s">
        <v>152</v>
      </c>
      <c r="I6" s="513" t="s">
        <v>1066</v>
      </c>
      <c r="J6" s="514" t="s">
        <v>2061</v>
      </c>
    </row>
    <row r="7" spans="1:10" x14ac:dyDescent="0.25">
      <c r="A7" s="523">
        <v>43346</v>
      </c>
      <c r="B7" s="527" t="s">
        <v>2111</v>
      </c>
      <c r="C7" s="511" t="s">
        <v>176</v>
      </c>
      <c r="D7" s="512" t="s">
        <v>25</v>
      </c>
      <c r="E7" s="540">
        <v>12000</v>
      </c>
      <c r="F7" s="524">
        <f t="shared" si="0"/>
        <v>21.015761821366024</v>
      </c>
      <c r="G7" s="525">
        <v>571</v>
      </c>
      <c r="H7" s="526" t="s">
        <v>506</v>
      </c>
      <c r="I7" s="513" t="s">
        <v>1066</v>
      </c>
      <c r="J7" s="514" t="s">
        <v>2051</v>
      </c>
    </row>
    <row r="8" spans="1:10" x14ac:dyDescent="0.25">
      <c r="A8" s="523">
        <v>43346</v>
      </c>
      <c r="B8" s="527" t="s">
        <v>2112</v>
      </c>
      <c r="C8" s="511" t="s">
        <v>176</v>
      </c>
      <c r="D8" s="512" t="s">
        <v>25</v>
      </c>
      <c r="E8" s="540">
        <v>3000</v>
      </c>
      <c r="F8" s="524">
        <f t="shared" si="0"/>
        <v>5.2539404553415059</v>
      </c>
      <c r="G8" s="525">
        <v>571</v>
      </c>
      <c r="H8" s="526" t="s">
        <v>506</v>
      </c>
      <c r="I8" s="513" t="s">
        <v>1066</v>
      </c>
      <c r="J8" s="514" t="s">
        <v>2051</v>
      </c>
    </row>
    <row r="9" spans="1:10" x14ac:dyDescent="0.25">
      <c r="A9" s="523">
        <v>43346</v>
      </c>
      <c r="B9" s="527" t="s">
        <v>2113</v>
      </c>
      <c r="C9" s="511" t="s">
        <v>176</v>
      </c>
      <c r="D9" s="512" t="s">
        <v>25</v>
      </c>
      <c r="E9" s="540">
        <v>3000</v>
      </c>
      <c r="F9" s="524">
        <f t="shared" si="0"/>
        <v>5.2539404553415059</v>
      </c>
      <c r="G9" s="525">
        <v>571</v>
      </c>
      <c r="H9" s="526" t="s">
        <v>506</v>
      </c>
      <c r="I9" s="513" t="s">
        <v>1066</v>
      </c>
      <c r="J9" s="514" t="s">
        <v>2051</v>
      </c>
    </row>
    <row r="10" spans="1:10" x14ac:dyDescent="0.25">
      <c r="A10" s="523">
        <v>43346</v>
      </c>
      <c r="B10" s="527" t="s">
        <v>2114</v>
      </c>
      <c r="C10" s="511" t="s">
        <v>176</v>
      </c>
      <c r="D10" s="512" t="s">
        <v>25</v>
      </c>
      <c r="E10" s="540">
        <v>4000</v>
      </c>
      <c r="F10" s="524">
        <f t="shared" si="0"/>
        <v>7.0052539404553418</v>
      </c>
      <c r="G10" s="525">
        <v>571</v>
      </c>
      <c r="H10" s="526" t="s">
        <v>506</v>
      </c>
      <c r="I10" s="513" t="s">
        <v>1066</v>
      </c>
      <c r="J10" s="514" t="s">
        <v>2051</v>
      </c>
    </row>
    <row r="11" spans="1:10" x14ac:dyDescent="0.25">
      <c r="A11" s="523">
        <v>43346</v>
      </c>
      <c r="B11" s="527" t="s">
        <v>1950</v>
      </c>
      <c r="C11" s="515" t="s">
        <v>110</v>
      </c>
      <c r="D11" s="512" t="s">
        <v>167</v>
      </c>
      <c r="E11" s="540">
        <v>4950</v>
      </c>
      <c r="F11" s="524">
        <f t="shared" si="0"/>
        <v>8.6690017513134858</v>
      </c>
      <c r="G11" s="525">
        <v>571</v>
      </c>
      <c r="H11" s="526" t="s">
        <v>40</v>
      </c>
      <c r="I11" s="513" t="s">
        <v>1066</v>
      </c>
      <c r="J11" s="528" t="s">
        <v>2011</v>
      </c>
    </row>
    <row r="12" spans="1:10" x14ac:dyDescent="0.25">
      <c r="A12" s="523">
        <v>43346</v>
      </c>
      <c r="B12" s="527" t="s">
        <v>1949</v>
      </c>
      <c r="C12" s="515" t="s">
        <v>110</v>
      </c>
      <c r="D12" s="512" t="s">
        <v>167</v>
      </c>
      <c r="E12" s="540">
        <v>4210</v>
      </c>
      <c r="F12" s="524">
        <f t="shared" si="0"/>
        <v>7.3730297723292466</v>
      </c>
      <c r="G12" s="525">
        <v>571</v>
      </c>
      <c r="H12" s="526" t="s">
        <v>40</v>
      </c>
      <c r="I12" s="513" t="s">
        <v>1066</v>
      </c>
      <c r="J12" s="528" t="s">
        <v>2012</v>
      </c>
    </row>
    <row r="13" spans="1:10" x14ac:dyDescent="0.25">
      <c r="A13" s="523">
        <v>43346</v>
      </c>
      <c r="B13" s="527" t="s">
        <v>1948</v>
      </c>
      <c r="C13" s="515" t="s">
        <v>110</v>
      </c>
      <c r="D13" s="512" t="s">
        <v>167</v>
      </c>
      <c r="E13" s="540">
        <v>6500</v>
      </c>
      <c r="F13" s="524">
        <f t="shared" si="0"/>
        <v>11.38353765323993</v>
      </c>
      <c r="G13" s="525">
        <v>571</v>
      </c>
      <c r="H13" s="526" t="s">
        <v>40</v>
      </c>
      <c r="I13" s="513" t="s">
        <v>1066</v>
      </c>
      <c r="J13" s="528" t="s">
        <v>2013</v>
      </c>
    </row>
    <row r="14" spans="1:10" x14ac:dyDescent="0.25">
      <c r="A14" s="523">
        <v>43346</v>
      </c>
      <c r="B14" s="527" t="s">
        <v>1947</v>
      </c>
      <c r="C14" s="515" t="s">
        <v>110</v>
      </c>
      <c r="D14" s="512" t="s">
        <v>167</v>
      </c>
      <c r="E14" s="540">
        <v>1300</v>
      </c>
      <c r="F14" s="524">
        <f t="shared" si="0"/>
        <v>2.276707530647986</v>
      </c>
      <c r="G14" s="525">
        <v>571</v>
      </c>
      <c r="H14" s="526" t="s">
        <v>40</v>
      </c>
      <c r="I14" s="513" t="s">
        <v>1066</v>
      </c>
      <c r="J14" s="528" t="s">
        <v>2016</v>
      </c>
    </row>
    <row r="15" spans="1:10" x14ac:dyDescent="0.25">
      <c r="A15" s="523">
        <v>43346</v>
      </c>
      <c r="B15" s="527" t="s">
        <v>2115</v>
      </c>
      <c r="C15" s="529" t="s">
        <v>176</v>
      </c>
      <c r="D15" s="512" t="s">
        <v>34</v>
      </c>
      <c r="E15" s="540">
        <v>3000</v>
      </c>
      <c r="F15" s="524">
        <f t="shared" si="0"/>
        <v>5.2539404553415059</v>
      </c>
      <c r="G15" s="525">
        <v>571</v>
      </c>
      <c r="H15" s="526" t="s">
        <v>40</v>
      </c>
      <c r="I15" s="513" t="s">
        <v>1066</v>
      </c>
      <c r="J15" s="528" t="s">
        <v>2057</v>
      </c>
    </row>
    <row r="16" spans="1:10" x14ac:dyDescent="0.25">
      <c r="A16" s="530">
        <v>43346</v>
      </c>
      <c r="B16" s="518" t="s">
        <v>1967</v>
      </c>
      <c r="C16" s="531" t="s">
        <v>801</v>
      </c>
      <c r="D16" s="512" t="s">
        <v>25</v>
      </c>
      <c r="E16" s="541">
        <v>610735</v>
      </c>
      <c r="F16" s="524">
        <f t="shared" si="0"/>
        <v>1069.5884413309982</v>
      </c>
      <c r="G16" s="525">
        <v>571</v>
      </c>
      <c r="H16" s="526" t="s">
        <v>522</v>
      </c>
      <c r="I16" s="513" t="s">
        <v>1066</v>
      </c>
      <c r="J16" s="532" t="s">
        <v>2079</v>
      </c>
    </row>
    <row r="17" spans="1:10" x14ac:dyDescent="0.25">
      <c r="A17" s="517">
        <v>43346</v>
      </c>
      <c r="B17" s="518" t="s">
        <v>1965</v>
      </c>
      <c r="C17" s="515" t="s">
        <v>331</v>
      </c>
      <c r="D17" s="512" t="s">
        <v>3</v>
      </c>
      <c r="E17" s="541">
        <v>49400</v>
      </c>
      <c r="F17" s="524">
        <f t="shared" si="0"/>
        <v>86.514886164623462</v>
      </c>
      <c r="G17" s="525">
        <v>571</v>
      </c>
      <c r="H17" s="526" t="s">
        <v>522</v>
      </c>
      <c r="I17" s="513" t="s">
        <v>1066</v>
      </c>
      <c r="J17" s="532" t="s">
        <v>2081</v>
      </c>
    </row>
    <row r="18" spans="1:10" x14ac:dyDescent="0.25">
      <c r="A18" s="517">
        <v>43346</v>
      </c>
      <c r="B18" s="518" t="s">
        <v>1987</v>
      </c>
      <c r="C18" s="511" t="s">
        <v>109</v>
      </c>
      <c r="D18" s="516" t="s">
        <v>3</v>
      </c>
      <c r="E18" s="541">
        <v>2925</v>
      </c>
      <c r="F18" s="524">
        <f t="shared" si="0"/>
        <v>5.1225919439579686</v>
      </c>
      <c r="G18" s="525">
        <v>571</v>
      </c>
      <c r="H18" s="526" t="s">
        <v>522</v>
      </c>
      <c r="I18" s="513" t="s">
        <v>1066</v>
      </c>
      <c r="J18" s="532" t="s">
        <v>2082</v>
      </c>
    </row>
    <row r="19" spans="1:10" x14ac:dyDescent="0.25">
      <c r="A19" s="517">
        <v>43346</v>
      </c>
      <c r="B19" s="518" t="s">
        <v>2076</v>
      </c>
      <c r="C19" s="511" t="s">
        <v>109</v>
      </c>
      <c r="D19" s="516" t="s">
        <v>3</v>
      </c>
      <c r="E19" s="542">
        <v>2925</v>
      </c>
      <c r="F19" s="524">
        <f t="shared" si="0"/>
        <v>5.1225919439579686</v>
      </c>
      <c r="G19" s="525">
        <v>571</v>
      </c>
      <c r="H19" s="526" t="s">
        <v>479</v>
      </c>
      <c r="I19" s="513" t="s">
        <v>1066</v>
      </c>
      <c r="J19" s="514" t="s">
        <v>2077</v>
      </c>
    </row>
    <row r="20" spans="1:10" x14ac:dyDescent="0.25">
      <c r="A20" s="517">
        <v>43347</v>
      </c>
      <c r="B20" s="518" t="s">
        <v>1975</v>
      </c>
      <c r="C20" s="519" t="s">
        <v>2309</v>
      </c>
      <c r="D20" s="512" t="s">
        <v>3</v>
      </c>
      <c r="E20" s="541">
        <v>350000</v>
      </c>
      <c r="F20" s="524">
        <f t="shared" si="0"/>
        <v>612.95971978984244</v>
      </c>
      <c r="G20" s="525">
        <v>571</v>
      </c>
      <c r="H20" s="526" t="s">
        <v>522</v>
      </c>
      <c r="I20" s="513" t="s">
        <v>1066</v>
      </c>
      <c r="J20" s="532" t="s">
        <v>2083</v>
      </c>
    </row>
    <row r="21" spans="1:10" x14ac:dyDescent="0.25">
      <c r="A21" s="523">
        <v>43347</v>
      </c>
      <c r="B21" s="527" t="s">
        <v>521</v>
      </c>
      <c r="C21" s="533" t="s">
        <v>176</v>
      </c>
      <c r="D21" s="512" t="s">
        <v>3</v>
      </c>
      <c r="E21" s="540">
        <v>2000</v>
      </c>
      <c r="F21" s="524">
        <f t="shared" si="0"/>
        <v>3.5026269702276709</v>
      </c>
      <c r="G21" s="525">
        <v>571</v>
      </c>
      <c r="H21" s="526" t="s">
        <v>503</v>
      </c>
      <c r="I21" s="513" t="s">
        <v>1066</v>
      </c>
      <c r="J21" s="514" t="s">
        <v>2056</v>
      </c>
    </row>
    <row r="22" spans="1:10" x14ac:dyDescent="0.25">
      <c r="A22" s="523">
        <v>43347</v>
      </c>
      <c r="B22" s="527" t="s">
        <v>2116</v>
      </c>
      <c r="C22" s="533" t="s">
        <v>176</v>
      </c>
      <c r="D22" s="512" t="s">
        <v>34</v>
      </c>
      <c r="E22" s="540">
        <v>20000</v>
      </c>
      <c r="F22" s="524">
        <f t="shared" si="0"/>
        <v>35.026269702276707</v>
      </c>
      <c r="G22" s="525">
        <v>571</v>
      </c>
      <c r="H22" s="526" t="s">
        <v>39</v>
      </c>
      <c r="I22" s="513" t="s">
        <v>1066</v>
      </c>
      <c r="J22" s="514" t="s">
        <v>2060</v>
      </c>
    </row>
    <row r="23" spans="1:10" x14ac:dyDescent="0.25">
      <c r="A23" s="523">
        <v>43347</v>
      </c>
      <c r="B23" s="527" t="s">
        <v>2116</v>
      </c>
      <c r="C23" s="533" t="s">
        <v>176</v>
      </c>
      <c r="D23" s="512" t="s">
        <v>34</v>
      </c>
      <c r="E23" s="540">
        <v>20000</v>
      </c>
      <c r="F23" s="524">
        <f t="shared" si="0"/>
        <v>35.026269702276707</v>
      </c>
      <c r="G23" s="525">
        <v>571</v>
      </c>
      <c r="H23" s="526" t="s">
        <v>33</v>
      </c>
      <c r="I23" s="513" t="s">
        <v>1066</v>
      </c>
      <c r="J23" s="514" t="s">
        <v>2058</v>
      </c>
    </row>
    <row r="24" spans="1:10" x14ac:dyDescent="0.25">
      <c r="A24" s="523">
        <v>43347</v>
      </c>
      <c r="B24" s="527" t="s">
        <v>2116</v>
      </c>
      <c r="C24" s="533" t="s">
        <v>176</v>
      </c>
      <c r="D24" s="512" t="s">
        <v>34</v>
      </c>
      <c r="E24" s="540">
        <v>20000</v>
      </c>
      <c r="F24" s="524">
        <f t="shared" si="0"/>
        <v>35.026269702276707</v>
      </c>
      <c r="G24" s="525">
        <v>571</v>
      </c>
      <c r="H24" s="526" t="s">
        <v>41</v>
      </c>
      <c r="I24" s="513" t="s">
        <v>1066</v>
      </c>
      <c r="J24" s="514" t="s">
        <v>2059</v>
      </c>
    </row>
    <row r="25" spans="1:10" x14ac:dyDescent="0.25">
      <c r="A25" s="523">
        <v>43347</v>
      </c>
      <c r="B25" s="527" t="s">
        <v>2116</v>
      </c>
      <c r="C25" s="533" t="s">
        <v>176</v>
      </c>
      <c r="D25" s="512" t="s">
        <v>34</v>
      </c>
      <c r="E25" s="540">
        <v>20000</v>
      </c>
      <c r="F25" s="524">
        <f t="shared" si="0"/>
        <v>35.026269702276707</v>
      </c>
      <c r="G25" s="525">
        <v>571</v>
      </c>
      <c r="H25" s="526" t="s">
        <v>40</v>
      </c>
      <c r="I25" s="513" t="s">
        <v>1066</v>
      </c>
      <c r="J25" s="528" t="s">
        <v>2057</v>
      </c>
    </row>
    <row r="26" spans="1:10" x14ac:dyDescent="0.25">
      <c r="A26" s="523">
        <v>43347</v>
      </c>
      <c r="B26" s="527" t="s">
        <v>2117</v>
      </c>
      <c r="C26" s="533" t="s">
        <v>176</v>
      </c>
      <c r="D26" s="512" t="s">
        <v>34</v>
      </c>
      <c r="E26" s="540">
        <v>14000</v>
      </c>
      <c r="F26" s="524">
        <f t="shared" si="0"/>
        <v>24.518388791593694</v>
      </c>
      <c r="G26" s="525">
        <v>571</v>
      </c>
      <c r="H26" s="526" t="s">
        <v>40</v>
      </c>
      <c r="I26" s="513" t="s">
        <v>1066</v>
      </c>
      <c r="J26" s="528" t="s">
        <v>2057</v>
      </c>
    </row>
    <row r="27" spans="1:10" x14ac:dyDescent="0.25">
      <c r="A27" s="523">
        <v>43347</v>
      </c>
      <c r="B27" s="527" t="s">
        <v>2117</v>
      </c>
      <c r="C27" s="533" t="s">
        <v>176</v>
      </c>
      <c r="D27" s="512" t="s">
        <v>34</v>
      </c>
      <c r="E27" s="540">
        <v>14000</v>
      </c>
      <c r="F27" s="524">
        <f t="shared" si="0"/>
        <v>24.518388791593694</v>
      </c>
      <c r="G27" s="525">
        <v>571</v>
      </c>
      <c r="H27" s="526" t="s">
        <v>41</v>
      </c>
      <c r="I27" s="513" t="s">
        <v>1066</v>
      </c>
      <c r="J27" s="514" t="s">
        <v>2059</v>
      </c>
    </row>
    <row r="28" spans="1:10" x14ac:dyDescent="0.25">
      <c r="A28" s="534">
        <v>43347</v>
      </c>
      <c r="B28" s="518" t="s">
        <v>2118</v>
      </c>
      <c r="C28" s="531" t="s">
        <v>176</v>
      </c>
      <c r="D28" s="512" t="s">
        <v>3</v>
      </c>
      <c r="E28" s="541">
        <v>16500</v>
      </c>
      <c r="F28" s="524">
        <f t="shared" si="0"/>
        <v>28.896672504378284</v>
      </c>
      <c r="G28" s="525">
        <v>571</v>
      </c>
      <c r="H28" s="511" t="s">
        <v>503</v>
      </c>
      <c r="I28" s="513" t="s">
        <v>1066</v>
      </c>
      <c r="J28" s="514" t="s">
        <v>2056</v>
      </c>
    </row>
    <row r="29" spans="1:10" x14ac:dyDescent="0.25">
      <c r="A29" s="534">
        <v>43347</v>
      </c>
      <c r="B29" s="518" t="s">
        <v>1946</v>
      </c>
      <c r="C29" s="519" t="s">
        <v>108</v>
      </c>
      <c r="D29" s="512" t="s">
        <v>3</v>
      </c>
      <c r="E29" s="541">
        <v>81929</v>
      </c>
      <c r="F29" s="524">
        <f t="shared" si="0"/>
        <v>143.48336252189142</v>
      </c>
      <c r="G29" s="525">
        <v>571</v>
      </c>
      <c r="H29" s="511" t="s">
        <v>503</v>
      </c>
      <c r="I29" s="513" t="s">
        <v>1066</v>
      </c>
      <c r="J29" s="514" t="s">
        <v>2017</v>
      </c>
    </row>
    <row r="30" spans="1:10" x14ac:dyDescent="0.25">
      <c r="A30" s="534">
        <v>43347</v>
      </c>
      <c r="B30" s="518" t="s">
        <v>2119</v>
      </c>
      <c r="C30" s="531" t="s">
        <v>176</v>
      </c>
      <c r="D30" s="512" t="s">
        <v>3</v>
      </c>
      <c r="E30" s="541">
        <v>4000</v>
      </c>
      <c r="F30" s="524">
        <f t="shared" si="0"/>
        <v>7.0052539404553418</v>
      </c>
      <c r="G30" s="525">
        <v>571</v>
      </c>
      <c r="H30" s="511" t="s">
        <v>503</v>
      </c>
      <c r="I30" s="513" t="s">
        <v>1066</v>
      </c>
      <c r="J30" s="514" t="s">
        <v>2056</v>
      </c>
    </row>
    <row r="31" spans="1:10" x14ac:dyDescent="0.25">
      <c r="A31" s="534">
        <v>43347</v>
      </c>
      <c r="B31" s="518" t="s">
        <v>1945</v>
      </c>
      <c r="C31" s="519" t="s">
        <v>171</v>
      </c>
      <c r="D31" s="516" t="s">
        <v>3</v>
      </c>
      <c r="E31" s="541">
        <v>2000</v>
      </c>
      <c r="F31" s="524">
        <f t="shared" si="0"/>
        <v>3.5026269702276709</v>
      </c>
      <c r="G31" s="525">
        <v>571</v>
      </c>
      <c r="H31" s="511" t="s">
        <v>41</v>
      </c>
      <c r="I31" s="513" t="s">
        <v>1066</v>
      </c>
      <c r="J31" s="514" t="s">
        <v>2015</v>
      </c>
    </row>
    <row r="32" spans="1:10" x14ac:dyDescent="0.25">
      <c r="A32" s="534">
        <v>43347</v>
      </c>
      <c r="B32" s="518" t="s">
        <v>1945</v>
      </c>
      <c r="C32" s="519" t="s">
        <v>171</v>
      </c>
      <c r="D32" s="516" t="s">
        <v>3</v>
      </c>
      <c r="E32" s="541">
        <v>2000</v>
      </c>
      <c r="F32" s="524">
        <f t="shared" si="0"/>
        <v>3.5026269702276709</v>
      </c>
      <c r="G32" s="525">
        <v>571</v>
      </c>
      <c r="H32" s="511" t="s">
        <v>39</v>
      </c>
      <c r="I32" s="513" t="s">
        <v>1066</v>
      </c>
      <c r="J32" s="514" t="s">
        <v>2018</v>
      </c>
    </row>
    <row r="33" spans="1:10" x14ac:dyDescent="0.25">
      <c r="A33" s="534">
        <v>43348</v>
      </c>
      <c r="B33" s="518" t="s">
        <v>1957</v>
      </c>
      <c r="C33" s="519" t="s">
        <v>108</v>
      </c>
      <c r="D33" s="512" t="s">
        <v>3</v>
      </c>
      <c r="E33" s="541">
        <v>186500</v>
      </c>
      <c r="F33" s="524">
        <f t="shared" si="0"/>
        <v>326.6199649737303</v>
      </c>
      <c r="G33" s="525">
        <v>571</v>
      </c>
      <c r="H33" s="511" t="s">
        <v>503</v>
      </c>
      <c r="I33" s="513" t="s">
        <v>1066</v>
      </c>
      <c r="J33" s="514" t="s">
        <v>2022</v>
      </c>
    </row>
    <row r="34" spans="1:10" x14ac:dyDescent="0.25">
      <c r="A34" s="534">
        <v>43348</v>
      </c>
      <c r="B34" s="518" t="s">
        <v>2120</v>
      </c>
      <c r="C34" s="531" t="s">
        <v>176</v>
      </c>
      <c r="D34" s="512" t="s">
        <v>3</v>
      </c>
      <c r="E34" s="541">
        <v>3000</v>
      </c>
      <c r="F34" s="524">
        <f t="shared" si="0"/>
        <v>5.2539404553415059</v>
      </c>
      <c r="G34" s="525">
        <v>571</v>
      </c>
      <c r="H34" s="511" t="s">
        <v>503</v>
      </c>
      <c r="I34" s="513" t="s">
        <v>1066</v>
      </c>
      <c r="J34" s="514" t="s">
        <v>2056</v>
      </c>
    </row>
    <row r="35" spans="1:10" x14ac:dyDescent="0.25">
      <c r="A35" s="534">
        <v>43348</v>
      </c>
      <c r="B35" s="518" t="s">
        <v>1958</v>
      </c>
      <c r="C35" s="519" t="s">
        <v>108</v>
      </c>
      <c r="D35" s="512" t="s">
        <v>3</v>
      </c>
      <c r="E35" s="541">
        <v>60500</v>
      </c>
      <c r="F35" s="524">
        <f t="shared" si="0"/>
        <v>105.95446584938703</v>
      </c>
      <c r="G35" s="525">
        <v>571</v>
      </c>
      <c r="H35" s="511" t="s">
        <v>503</v>
      </c>
      <c r="I35" s="513" t="s">
        <v>1066</v>
      </c>
      <c r="J35" s="514" t="s">
        <v>2023</v>
      </c>
    </row>
    <row r="36" spans="1:10" x14ac:dyDescent="0.25">
      <c r="A36" s="534">
        <v>43348</v>
      </c>
      <c r="B36" s="518" t="s">
        <v>1954</v>
      </c>
      <c r="C36" s="519" t="s">
        <v>524</v>
      </c>
      <c r="D36" s="512" t="s">
        <v>3</v>
      </c>
      <c r="E36" s="541">
        <v>55560</v>
      </c>
      <c r="F36" s="524">
        <f t="shared" si="0"/>
        <v>97.30297723292469</v>
      </c>
      <c r="G36" s="525">
        <v>571</v>
      </c>
      <c r="H36" s="511" t="s">
        <v>503</v>
      </c>
      <c r="I36" s="513" t="s">
        <v>1066</v>
      </c>
      <c r="J36" s="514" t="s">
        <v>2024</v>
      </c>
    </row>
    <row r="37" spans="1:10" x14ac:dyDescent="0.25">
      <c r="A37" s="534">
        <v>43348</v>
      </c>
      <c r="B37" s="518" t="s">
        <v>2184</v>
      </c>
      <c r="C37" s="519" t="s">
        <v>108</v>
      </c>
      <c r="D37" s="512" t="s">
        <v>3</v>
      </c>
      <c r="E37" s="541">
        <v>12327</v>
      </c>
      <c r="F37" s="524">
        <f t="shared" si="0"/>
        <v>21.588441330998247</v>
      </c>
      <c r="G37" s="525">
        <v>571</v>
      </c>
      <c r="H37" s="511" t="s">
        <v>503</v>
      </c>
      <c r="I37" s="513" t="s">
        <v>1066</v>
      </c>
      <c r="J37" s="514" t="s">
        <v>2025</v>
      </c>
    </row>
    <row r="38" spans="1:10" x14ac:dyDescent="0.25">
      <c r="A38" s="534">
        <v>43348</v>
      </c>
      <c r="B38" s="518" t="s">
        <v>2180</v>
      </c>
      <c r="C38" s="531" t="s">
        <v>331</v>
      </c>
      <c r="D38" s="512" t="s">
        <v>3</v>
      </c>
      <c r="E38" s="541">
        <v>38911</v>
      </c>
      <c r="F38" s="524">
        <f t="shared" si="0"/>
        <v>68.145359019264447</v>
      </c>
      <c r="G38" s="525">
        <v>571</v>
      </c>
      <c r="H38" s="511" t="s">
        <v>503</v>
      </c>
      <c r="I38" s="513" t="s">
        <v>1066</v>
      </c>
      <c r="J38" s="514" t="s">
        <v>2025</v>
      </c>
    </row>
    <row r="39" spans="1:10" x14ac:dyDescent="0.25">
      <c r="A39" s="534">
        <v>43348</v>
      </c>
      <c r="B39" s="518" t="s">
        <v>2179</v>
      </c>
      <c r="C39" s="531" t="s">
        <v>108</v>
      </c>
      <c r="D39" s="512" t="s">
        <v>3</v>
      </c>
      <c r="E39" s="541">
        <v>40000</v>
      </c>
      <c r="F39" s="524">
        <f t="shared" si="0"/>
        <v>70.052539404553414</v>
      </c>
      <c r="G39" s="525">
        <v>571</v>
      </c>
      <c r="H39" s="511" t="s">
        <v>503</v>
      </c>
      <c r="I39" s="513" t="s">
        <v>1066</v>
      </c>
      <c r="J39" s="514" t="s">
        <v>2026</v>
      </c>
    </row>
    <row r="40" spans="1:10" x14ac:dyDescent="0.25">
      <c r="A40" s="534">
        <v>43348</v>
      </c>
      <c r="B40" s="518" t="s">
        <v>2181</v>
      </c>
      <c r="C40" s="531" t="s">
        <v>108</v>
      </c>
      <c r="D40" s="512" t="s">
        <v>3</v>
      </c>
      <c r="E40" s="541">
        <v>26000</v>
      </c>
      <c r="F40" s="524">
        <f t="shared" si="0"/>
        <v>45.534150612959721</v>
      </c>
      <c r="G40" s="525">
        <v>571</v>
      </c>
      <c r="H40" s="511" t="s">
        <v>503</v>
      </c>
      <c r="I40" s="513" t="s">
        <v>1066</v>
      </c>
      <c r="J40" s="514" t="s">
        <v>2027</v>
      </c>
    </row>
    <row r="41" spans="1:10" x14ac:dyDescent="0.25">
      <c r="A41" s="534">
        <v>43348</v>
      </c>
      <c r="B41" s="518" t="s">
        <v>2121</v>
      </c>
      <c r="C41" s="531" t="s">
        <v>176</v>
      </c>
      <c r="D41" s="512" t="s">
        <v>34</v>
      </c>
      <c r="E41" s="541">
        <v>9500</v>
      </c>
      <c r="F41" s="524">
        <f t="shared" si="0"/>
        <v>16.637478108581437</v>
      </c>
      <c r="G41" s="525">
        <v>571</v>
      </c>
      <c r="H41" s="511" t="s">
        <v>39</v>
      </c>
      <c r="I41" s="513" t="s">
        <v>1066</v>
      </c>
      <c r="J41" s="514" t="s">
        <v>2060</v>
      </c>
    </row>
    <row r="42" spans="1:10" x14ac:dyDescent="0.25">
      <c r="A42" s="534">
        <v>43348</v>
      </c>
      <c r="B42" s="518" t="s">
        <v>2122</v>
      </c>
      <c r="C42" s="531" t="s">
        <v>323</v>
      </c>
      <c r="D42" s="512" t="s">
        <v>34</v>
      </c>
      <c r="E42" s="541">
        <v>12000</v>
      </c>
      <c r="F42" s="524">
        <f t="shared" si="0"/>
        <v>21.015761821366024</v>
      </c>
      <c r="G42" s="525">
        <v>571</v>
      </c>
      <c r="H42" s="511" t="s">
        <v>40</v>
      </c>
      <c r="I42" s="513" t="s">
        <v>1066</v>
      </c>
      <c r="J42" s="528" t="s">
        <v>2057</v>
      </c>
    </row>
    <row r="43" spans="1:10" x14ac:dyDescent="0.25">
      <c r="A43" s="517">
        <v>43348</v>
      </c>
      <c r="B43" s="518" t="s">
        <v>2123</v>
      </c>
      <c r="C43" s="531" t="s">
        <v>176</v>
      </c>
      <c r="D43" s="512" t="s">
        <v>34</v>
      </c>
      <c r="E43" s="541">
        <v>10500</v>
      </c>
      <c r="F43" s="524">
        <f t="shared" si="0"/>
        <v>18.38879159369527</v>
      </c>
      <c r="G43" s="525">
        <v>571</v>
      </c>
      <c r="H43" s="511" t="s">
        <v>33</v>
      </c>
      <c r="I43" s="513" t="s">
        <v>1066</v>
      </c>
      <c r="J43" s="514" t="s">
        <v>2058</v>
      </c>
    </row>
    <row r="44" spans="1:10" x14ac:dyDescent="0.25">
      <c r="A44" s="517">
        <v>43348</v>
      </c>
      <c r="B44" s="518" t="s">
        <v>2124</v>
      </c>
      <c r="C44" s="531" t="s">
        <v>176</v>
      </c>
      <c r="D44" s="512" t="s">
        <v>34</v>
      </c>
      <c r="E44" s="541">
        <v>8500</v>
      </c>
      <c r="F44" s="524">
        <f t="shared" si="0"/>
        <v>14.8861646234676</v>
      </c>
      <c r="G44" s="525">
        <v>571</v>
      </c>
      <c r="H44" s="511" t="s">
        <v>41</v>
      </c>
      <c r="I44" s="513" t="s">
        <v>1066</v>
      </c>
      <c r="J44" s="514" t="s">
        <v>2059</v>
      </c>
    </row>
    <row r="45" spans="1:10" x14ac:dyDescent="0.25">
      <c r="A45" s="517">
        <v>43348</v>
      </c>
      <c r="B45" s="518" t="s">
        <v>1956</v>
      </c>
      <c r="C45" s="531" t="s">
        <v>171</v>
      </c>
      <c r="D45" s="512" t="s">
        <v>3</v>
      </c>
      <c r="E45" s="541">
        <v>50000</v>
      </c>
      <c r="F45" s="524">
        <f t="shared" si="0"/>
        <v>87.565674255691775</v>
      </c>
      <c r="G45" s="525">
        <v>571</v>
      </c>
      <c r="H45" s="511" t="s">
        <v>517</v>
      </c>
      <c r="I45" s="513" t="s">
        <v>1066</v>
      </c>
      <c r="J45" s="514" t="s">
        <v>2028</v>
      </c>
    </row>
    <row r="46" spans="1:10" x14ac:dyDescent="0.25">
      <c r="A46" s="517">
        <v>43349</v>
      </c>
      <c r="B46" s="518" t="s">
        <v>2125</v>
      </c>
      <c r="C46" s="531" t="s">
        <v>176</v>
      </c>
      <c r="D46" s="512" t="s">
        <v>34</v>
      </c>
      <c r="E46" s="541">
        <v>11000</v>
      </c>
      <c r="F46" s="524">
        <f t="shared" si="0"/>
        <v>19.26444833625219</v>
      </c>
      <c r="G46" s="525">
        <v>571</v>
      </c>
      <c r="H46" s="511" t="s">
        <v>41</v>
      </c>
      <c r="I46" s="513" t="s">
        <v>1066</v>
      </c>
      <c r="J46" s="514" t="s">
        <v>2059</v>
      </c>
    </row>
    <row r="47" spans="1:10" x14ac:dyDescent="0.25">
      <c r="A47" s="517">
        <v>43349</v>
      </c>
      <c r="B47" s="518" t="s">
        <v>2126</v>
      </c>
      <c r="C47" s="531" t="s">
        <v>176</v>
      </c>
      <c r="D47" s="512" t="s">
        <v>34</v>
      </c>
      <c r="E47" s="541">
        <v>10500</v>
      </c>
      <c r="F47" s="524">
        <f t="shared" si="0"/>
        <v>18.38879159369527</v>
      </c>
      <c r="G47" s="525">
        <v>571</v>
      </c>
      <c r="H47" s="511" t="s">
        <v>33</v>
      </c>
      <c r="I47" s="513" t="s">
        <v>1066</v>
      </c>
      <c r="J47" s="514" t="s">
        <v>2058</v>
      </c>
    </row>
    <row r="48" spans="1:10" x14ac:dyDescent="0.25">
      <c r="A48" s="517">
        <v>43349</v>
      </c>
      <c r="B48" s="518" t="s">
        <v>2127</v>
      </c>
      <c r="C48" s="531" t="s">
        <v>176</v>
      </c>
      <c r="D48" s="512" t="s">
        <v>102</v>
      </c>
      <c r="E48" s="541">
        <v>5000</v>
      </c>
      <c r="F48" s="524">
        <f t="shared" si="0"/>
        <v>8.7565674255691768</v>
      </c>
      <c r="G48" s="525">
        <v>571</v>
      </c>
      <c r="H48" s="511" t="s">
        <v>1186</v>
      </c>
      <c r="I48" s="513" t="s">
        <v>1066</v>
      </c>
      <c r="J48" s="514" t="s">
        <v>2053</v>
      </c>
    </row>
    <row r="49" spans="1:10" x14ac:dyDescent="0.25">
      <c r="A49" s="517">
        <v>43349</v>
      </c>
      <c r="B49" s="518" t="s">
        <v>521</v>
      </c>
      <c r="C49" s="531" t="s">
        <v>176</v>
      </c>
      <c r="D49" s="512" t="s">
        <v>3</v>
      </c>
      <c r="E49" s="541">
        <v>2000</v>
      </c>
      <c r="F49" s="524">
        <f t="shared" si="0"/>
        <v>3.5026269702276709</v>
      </c>
      <c r="G49" s="525">
        <v>571</v>
      </c>
      <c r="H49" s="511" t="s">
        <v>503</v>
      </c>
      <c r="I49" s="513" t="s">
        <v>1066</v>
      </c>
      <c r="J49" s="514" t="s">
        <v>2056</v>
      </c>
    </row>
    <row r="50" spans="1:10" x14ac:dyDescent="0.25">
      <c r="A50" s="517">
        <v>43349</v>
      </c>
      <c r="B50" s="518" t="s">
        <v>2128</v>
      </c>
      <c r="C50" s="531" t="s">
        <v>176</v>
      </c>
      <c r="D50" s="512" t="s">
        <v>25</v>
      </c>
      <c r="E50" s="541">
        <v>3000</v>
      </c>
      <c r="F50" s="524">
        <f t="shared" si="0"/>
        <v>5.2539404553415059</v>
      </c>
      <c r="G50" s="525">
        <v>571</v>
      </c>
      <c r="H50" s="511" t="s">
        <v>506</v>
      </c>
      <c r="I50" s="513" t="s">
        <v>1066</v>
      </c>
      <c r="J50" s="514" t="s">
        <v>2051</v>
      </c>
    </row>
    <row r="51" spans="1:10" x14ac:dyDescent="0.25">
      <c r="A51" s="517">
        <v>43350</v>
      </c>
      <c r="B51" s="518" t="s">
        <v>2129</v>
      </c>
      <c r="C51" s="531" t="s">
        <v>176</v>
      </c>
      <c r="D51" s="512" t="s">
        <v>34</v>
      </c>
      <c r="E51" s="541">
        <v>8500</v>
      </c>
      <c r="F51" s="524">
        <f t="shared" si="0"/>
        <v>14.8861646234676</v>
      </c>
      <c r="G51" s="525">
        <v>571</v>
      </c>
      <c r="H51" s="511" t="s">
        <v>41</v>
      </c>
      <c r="I51" s="513" t="s">
        <v>1066</v>
      </c>
      <c r="J51" s="514" t="s">
        <v>2059</v>
      </c>
    </row>
    <row r="52" spans="1:10" x14ac:dyDescent="0.25">
      <c r="A52" s="517">
        <v>43350</v>
      </c>
      <c r="B52" s="518" t="s">
        <v>2130</v>
      </c>
      <c r="C52" s="531" t="s">
        <v>176</v>
      </c>
      <c r="D52" s="512" t="s">
        <v>102</v>
      </c>
      <c r="E52" s="541">
        <v>4000</v>
      </c>
      <c r="F52" s="524">
        <f t="shared" si="0"/>
        <v>7.0052539404553418</v>
      </c>
      <c r="G52" s="525">
        <v>571</v>
      </c>
      <c r="H52" s="511" t="s">
        <v>507</v>
      </c>
      <c r="I52" s="513" t="s">
        <v>1066</v>
      </c>
      <c r="J52" s="514" t="s">
        <v>2054</v>
      </c>
    </row>
    <row r="53" spans="1:10" x14ac:dyDescent="0.25">
      <c r="A53" s="517">
        <v>43350</v>
      </c>
      <c r="B53" s="518" t="s">
        <v>2131</v>
      </c>
      <c r="C53" s="531" t="s">
        <v>176</v>
      </c>
      <c r="D53" s="512" t="s">
        <v>34</v>
      </c>
      <c r="E53" s="541">
        <v>5000</v>
      </c>
      <c r="F53" s="524">
        <f t="shared" si="0"/>
        <v>8.7565674255691768</v>
      </c>
      <c r="G53" s="525">
        <v>571</v>
      </c>
      <c r="H53" s="511" t="s">
        <v>40</v>
      </c>
      <c r="I53" s="513" t="s">
        <v>1066</v>
      </c>
      <c r="J53" s="528" t="s">
        <v>2057</v>
      </c>
    </row>
    <row r="54" spans="1:10" x14ac:dyDescent="0.25">
      <c r="A54" s="517">
        <v>43350</v>
      </c>
      <c r="B54" s="518" t="s">
        <v>1962</v>
      </c>
      <c r="C54" s="531" t="s">
        <v>331</v>
      </c>
      <c r="D54" s="512" t="s">
        <v>3</v>
      </c>
      <c r="E54" s="541">
        <v>10000</v>
      </c>
      <c r="F54" s="524">
        <f t="shared" si="0"/>
        <v>17.513134851138354</v>
      </c>
      <c r="G54" s="525">
        <v>571</v>
      </c>
      <c r="H54" s="511" t="s">
        <v>517</v>
      </c>
      <c r="I54" s="513" t="s">
        <v>1066</v>
      </c>
      <c r="J54" s="514" t="s">
        <v>2029</v>
      </c>
    </row>
    <row r="55" spans="1:10" x14ac:dyDescent="0.25">
      <c r="A55" s="534">
        <v>43353</v>
      </c>
      <c r="B55" s="518" t="s">
        <v>2132</v>
      </c>
      <c r="C55" s="535" t="s">
        <v>176</v>
      </c>
      <c r="D55" s="512" t="s">
        <v>25</v>
      </c>
      <c r="E55" s="543">
        <v>8500</v>
      </c>
      <c r="F55" s="524">
        <f t="shared" si="0"/>
        <v>14.8861646234676</v>
      </c>
      <c r="G55" s="525">
        <v>571</v>
      </c>
      <c r="H55" s="511" t="s">
        <v>506</v>
      </c>
      <c r="I55" s="513" t="s">
        <v>1066</v>
      </c>
      <c r="J55" s="514" t="s">
        <v>2051</v>
      </c>
    </row>
    <row r="56" spans="1:10" x14ac:dyDescent="0.25">
      <c r="A56" s="534">
        <v>43353</v>
      </c>
      <c r="B56" s="518" t="s">
        <v>521</v>
      </c>
      <c r="C56" s="535" t="s">
        <v>176</v>
      </c>
      <c r="D56" s="512" t="s">
        <v>3</v>
      </c>
      <c r="E56" s="543">
        <v>2500</v>
      </c>
      <c r="F56" s="524">
        <f t="shared" si="0"/>
        <v>4.3782837127845884</v>
      </c>
      <c r="G56" s="525">
        <v>571</v>
      </c>
      <c r="H56" s="511" t="s">
        <v>503</v>
      </c>
      <c r="I56" s="513" t="s">
        <v>1066</v>
      </c>
      <c r="J56" s="514" t="s">
        <v>2056</v>
      </c>
    </row>
    <row r="57" spans="1:10" x14ac:dyDescent="0.25">
      <c r="A57" s="534">
        <v>43353</v>
      </c>
      <c r="B57" s="518" t="s">
        <v>2133</v>
      </c>
      <c r="C57" s="535" t="s">
        <v>176</v>
      </c>
      <c r="D57" s="512" t="s">
        <v>102</v>
      </c>
      <c r="E57" s="543">
        <v>10000</v>
      </c>
      <c r="F57" s="524">
        <f t="shared" si="0"/>
        <v>17.513134851138354</v>
      </c>
      <c r="G57" s="525">
        <v>571</v>
      </c>
      <c r="H57" s="511" t="s">
        <v>1186</v>
      </c>
      <c r="I57" s="513" t="s">
        <v>1066</v>
      </c>
      <c r="J57" s="514" t="s">
        <v>2053</v>
      </c>
    </row>
    <row r="58" spans="1:10" x14ac:dyDescent="0.25">
      <c r="A58" s="534">
        <v>43353</v>
      </c>
      <c r="B58" s="518" t="s">
        <v>2133</v>
      </c>
      <c r="C58" s="535" t="s">
        <v>176</v>
      </c>
      <c r="D58" s="512" t="s">
        <v>102</v>
      </c>
      <c r="E58" s="543">
        <v>10000</v>
      </c>
      <c r="F58" s="524">
        <f t="shared" si="0"/>
        <v>17.513134851138354</v>
      </c>
      <c r="G58" s="525">
        <v>571</v>
      </c>
      <c r="H58" s="511" t="s">
        <v>507</v>
      </c>
      <c r="I58" s="513" t="s">
        <v>1066</v>
      </c>
      <c r="J58" s="514" t="s">
        <v>2054</v>
      </c>
    </row>
    <row r="59" spans="1:10" x14ac:dyDescent="0.25">
      <c r="A59" s="534">
        <v>43353</v>
      </c>
      <c r="B59" s="518" t="s">
        <v>2134</v>
      </c>
      <c r="C59" s="535" t="s">
        <v>176</v>
      </c>
      <c r="D59" s="512" t="s">
        <v>3</v>
      </c>
      <c r="E59" s="543">
        <v>10000</v>
      </c>
      <c r="F59" s="524">
        <f t="shared" si="0"/>
        <v>17.513134851138354</v>
      </c>
      <c r="G59" s="525">
        <v>571</v>
      </c>
      <c r="H59" s="511" t="s">
        <v>503</v>
      </c>
      <c r="I59" s="513" t="s">
        <v>1066</v>
      </c>
      <c r="J59" s="514" t="s">
        <v>2056</v>
      </c>
    </row>
    <row r="60" spans="1:10" x14ac:dyDescent="0.25">
      <c r="A60" s="534">
        <v>43353</v>
      </c>
      <c r="B60" s="518" t="s">
        <v>2133</v>
      </c>
      <c r="C60" s="535" t="s">
        <v>176</v>
      </c>
      <c r="D60" s="512" t="s">
        <v>102</v>
      </c>
      <c r="E60" s="543">
        <v>10000</v>
      </c>
      <c r="F60" s="524">
        <f t="shared" si="0"/>
        <v>17.513134851138354</v>
      </c>
      <c r="G60" s="525">
        <v>571</v>
      </c>
      <c r="H60" s="511" t="s">
        <v>517</v>
      </c>
      <c r="I60" s="513" t="s">
        <v>1066</v>
      </c>
      <c r="J60" s="514" t="s">
        <v>2055</v>
      </c>
    </row>
    <row r="61" spans="1:10" x14ac:dyDescent="0.25">
      <c r="A61" s="517">
        <v>43353</v>
      </c>
      <c r="B61" s="518" t="s">
        <v>1986</v>
      </c>
      <c r="C61" s="535" t="s">
        <v>109</v>
      </c>
      <c r="D61" s="512" t="s">
        <v>3</v>
      </c>
      <c r="E61" s="541">
        <v>17550</v>
      </c>
      <c r="F61" s="524">
        <f t="shared" si="0"/>
        <v>30.73555166374781</v>
      </c>
      <c r="G61" s="525">
        <v>571</v>
      </c>
      <c r="H61" s="511" t="s">
        <v>522</v>
      </c>
      <c r="I61" s="513" t="s">
        <v>1066</v>
      </c>
      <c r="J61" s="532" t="s">
        <v>2084</v>
      </c>
    </row>
    <row r="62" spans="1:10" x14ac:dyDescent="0.25">
      <c r="A62" s="517">
        <v>43354</v>
      </c>
      <c r="B62" s="518" t="s">
        <v>1968</v>
      </c>
      <c r="C62" s="515" t="s">
        <v>110</v>
      </c>
      <c r="D62" s="512" t="s">
        <v>3</v>
      </c>
      <c r="E62" s="541">
        <v>657456</v>
      </c>
      <c r="F62" s="524">
        <f t="shared" si="0"/>
        <v>1151.4115586690018</v>
      </c>
      <c r="G62" s="525">
        <v>571</v>
      </c>
      <c r="H62" s="511" t="s">
        <v>522</v>
      </c>
      <c r="I62" s="513" t="s">
        <v>1066</v>
      </c>
      <c r="J62" s="532" t="s">
        <v>2085</v>
      </c>
    </row>
    <row r="63" spans="1:10" x14ac:dyDescent="0.25">
      <c r="A63" s="517">
        <v>43354</v>
      </c>
      <c r="B63" s="518" t="s">
        <v>1969</v>
      </c>
      <c r="C63" s="515" t="s">
        <v>110</v>
      </c>
      <c r="D63" s="512" t="s">
        <v>3</v>
      </c>
      <c r="E63" s="541">
        <v>51017</v>
      </c>
      <c r="F63" s="524">
        <f t="shared" si="0"/>
        <v>89.34676007005254</v>
      </c>
      <c r="G63" s="525">
        <v>571</v>
      </c>
      <c r="H63" s="511" t="s">
        <v>522</v>
      </c>
      <c r="I63" s="513" t="s">
        <v>1066</v>
      </c>
      <c r="J63" s="532" t="s">
        <v>2086</v>
      </c>
    </row>
    <row r="64" spans="1:10" x14ac:dyDescent="0.25">
      <c r="A64" s="534">
        <v>43354</v>
      </c>
      <c r="B64" s="518" t="s">
        <v>1959</v>
      </c>
      <c r="C64" s="535" t="s">
        <v>171</v>
      </c>
      <c r="D64" s="512" t="s">
        <v>3</v>
      </c>
      <c r="E64" s="543">
        <v>90000</v>
      </c>
      <c r="F64" s="524">
        <f t="shared" si="0"/>
        <v>157.61821366024517</v>
      </c>
      <c r="G64" s="525">
        <v>571</v>
      </c>
      <c r="H64" s="511" t="s">
        <v>503</v>
      </c>
      <c r="I64" s="513" t="s">
        <v>1066</v>
      </c>
      <c r="J64" s="514" t="s">
        <v>2056</v>
      </c>
    </row>
    <row r="65" spans="1:10" x14ac:dyDescent="0.25">
      <c r="A65" s="534">
        <v>43354</v>
      </c>
      <c r="B65" s="518" t="s">
        <v>2130</v>
      </c>
      <c r="C65" s="535" t="s">
        <v>176</v>
      </c>
      <c r="D65" s="512" t="s">
        <v>102</v>
      </c>
      <c r="E65" s="543">
        <v>4000</v>
      </c>
      <c r="F65" s="524">
        <f t="shared" si="0"/>
        <v>7.0052539404553418</v>
      </c>
      <c r="G65" s="525">
        <v>571</v>
      </c>
      <c r="H65" s="511" t="s">
        <v>1186</v>
      </c>
      <c r="I65" s="513" t="s">
        <v>1066</v>
      </c>
      <c r="J65" s="514" t="s">
        <v>2053</v>
      </c>
    </row>
    <row r="66" spans="1:10" x14ac:dyDescent="0.25">
      <c r="A66" s="534">
        <v>43354</v>
      </c>
      <c r="B66" s="518" t="s">
        <v>1963</v>
      </c>
      <c r="C66" s="535" t="s">
        <v>108</v>
      </c>
      <c r="D66" s="512" t="s">
        <v>3</v>
      </c>
      <c r="E66" s="543">
        <v>30000</v>
      </c>
      <c r="F66" s="524">
        <f t="shared" si="0"/>
        <v>52.539404553415061</v>
      </c>
      <c r="G66" s="525">
        <v>571</v>
      </c>
      <c r="H66" s="511" t="s">
        <v>1186</v>
      </c>
      <c r="I66" s="513" t="s">
        <v>1066</v>
      </c>
      <c r="J66" s="514" t="s">
        <v>2031</v>
      </c>
    </row>
    <row r="67" spans="1:10" x14ac:dyDescent="0.25">
      <c r="A67" s="534">
        <v>43354</v>
      </c>
      <c r="B67" s="518" t="s">
        <v>2135</v>
      </c>
      <c r="C67" s="535" t="s">
        <v>176</v>
      </c>
      <c r="D67" s="512" t="s">
        <v>102</v>
      </c>
      <c r="E67" s="543">
        <v>4000</v>
      </c>
      <c r="F67" s="524">
        <f t="shared" ref="F67:F130" si="1">E67/G67</f>
        <v>7.0052539404553418</v>
      </c>
      <c r="G67" s="525">
        <v>571</v>
      </c>
      <c r="H67" s="511" t="s">
        <v>1186</v>
      </c>
      <c r="I67" s="513" t="s">
        <v>1066</v>
      </c>
      <c r="J67" s="514" t="s">
        <v>2053</v>
      </c>
    </row>
    <row r="68" spans="1:10" x14ac:dyDescent="0.25">
      <c r="A68" s="517">
        <v>43355</v>
      </c>
      <c r="B68" s="518" t="s">
        <v>521</v>
      </c>
      <c r="C68" s="531" t="s">
        <v>176</v>
      </c>
      <c r="D68" s="512" t="s">
        <v>3</v>
      </c>
      <c r="E68" s="541">
        <v>2000</v>
      </c>
      <c r="F68" s="524">
        <f t="shared" si="1"/>
        <v>3.5026269702276709</v>
      </c>
      <c r="G68" s="525">
        <v>571</v>
      </c>
      <c r="H68" s="511" t="s">
        <v>503</v>
      </c>
      <c r="I68" s="513" t="s">
        <v>1066</v>
      </c>
      <c r="J68" s="514" t="s">
        <v>2056</v>
      </c>
    </row>
    <row r="69" spans="1:10" x14ac:dyDescent="0.25">
      <c r="A69" s="517">
        <v>43355</v>
      </c>
      <c r="B69" s="518" t="s">
        <v>2136</v>
      </c>
      <c r="C69" s="535" t="s">
        <v>176</v>
      </c>
      <c r="D69" s="512" t="s">
        <v>34</v>
      </c>
      <c r="E69" s="543">
        <v>11000</v>
      </c>
      <c r="F69" s="524">
        <f t="shared" si="1"/>
        <v>19.26444833625219</v>
      </c>
      <c r="G69" s="525">
        <v>571</v>
      </c>
      <c r="H69" s="511" t="s">
        <v>40</v>
      </c>
      <c r="I69" s="513" t="s">
        <v>1066</v>
      </c>
      <c r="J69" s="528" t="s">
        <v>2057</v>
      </c>
    </row>
    <row r="70" spans="1:10" x14ac:dyDescent="0.25">
      <c r="A70" s="517">
        <v>43355</v>
      </c>
      <c r="B70" s="518" t="s">
        <v>2137</v>
      </c>
      <c r="C70" s="535" t="s">
        <v>176</v>
      </c>
      <c r="D70" s="512" t="s">
        <v>34</v>
      </c>
      <c r="E70" s="543">
        <v>22000</v>
      </c>
      <c r="F70" s="524">
        <f t="shared" si="1"/>
        <v>38.528896672504381</v>
      </c>
      <c r="G70" s="525">
        <v>571</v>
      </c>
      <c r="H70" s="511" t="s">
        <v>41</v>
      </c>
      <c r="I70" s="513" t="s">
        <v>1066</v>
      </c>
      <c r="J70" s="514" t="s">
        <v>2059</v>
      </c>
    </row>
    <row r="71" spans="1:10" x14ac:dyDescent="0.25">
      <c r="A71" s="517">
        <v>43355</v>
      </c>
      <c r="B71" s="518" t="s">
        <v>1973</v>
      </c>
      <c r="C71" s="506" t="s">
        <v>792</v>
      </c>
      <c r="D71" s="512" t="s">
        <v>34</v>
      </c>
      <c r="E71" s="543">
        <v>5000</v>
      </c>
      <c r="F71" s="524">
        <f t="shared" si="1"/>
        <v>8.7565674255691768</v>
      </c>
      <c r="G71" s="525">
        <v>571</v>
      </c>
      <c r="H71" s="511" t="s">
        <v>41</v>
      </c>
      <c r="I71" s="513" t="s">
        <v>1066</v>
      </c>
      <c r="J71" s="514" t="s">
        <v>2032</v>
      </c>
    </row>
    <row r="72" spans="1:10" x14ac:dyDescent="0.25">
      <c r="A72" s="517">
        <v>43355</v>
      </c>
      <c r="B72" s="518" t="s">
        <v>2138</v>
      </c>
      <c r="C72" s="535" t="s">
        <v>176</v>
      </c>
      <c r="D72" s="512" t="s">
        <v>34</v>
      </c>
      <c r="E72" s="543">
        <v>10500</v>
      </c>
      <c r="F72" s="524">
        <f t="shared" si="1"/>
        <v>18.38879159369527</v>
      </c>
      <c r="G72" s="525">
        <v>571</v>
      </c>
      <c r="H72" s="511" t="s">
        <v>33</v>
      </c>
      <c r="I72" s="513" t="s">
        <v>1066</v>
      </c>
      <c r="J72" s="514" t="s">
        <v>2058</v>
      </c>
    </row>
    <row r="73" spans="1:10" x14ac:dyDescent="0.25">
      <c r="A73" s="517">
        <v>43355</v>
      </c>
      <c r="B73" s="518" t="s">
        <v>2139</v>
      </c>
      <c r="C73" s="535" t="s">
        <v>176</v>
      </c>
      <c r="D73" s="512" t="s">
        <v>34</v>
      </c>
      <c r="E73" s="543">
        <v>16000</v>
      </c>
      <c r="F73" s="524">
        <f t="shared" si="1"/>
        <v>28.021015761821367</v>
      </c>
      <c r="G73" s="525">
        <v>571</v>
      </c>
      <c r="H73" s="511" t="s">
        <v>39</v>
      </c>
      <c r="I73" s="513" t="s">
        <v>1066</v>
      </c>
      <c r="J73" s="514" t="s">
        <v>2060</v>
      </c>
    </row>
    <row r="74" spans="1:10" x14ac:dyDescent="0.25">
      <c r="A74" s="534">
        <v>43355</v>
      </c>
      <c r="B74" s="518" t="s">
        <v>1971</v>
      </c>
      <c r="C74" s="519" t="s">
        <v>524</v>
      </c>
      <c r="D74" s="512" t="s">
        <v>3</v>
      </c>
      <c r="E74" s="543">
        <v>38649</v>
      </c>
      <c r="F74" s="524">
        <f t="shared" si="1"/>
        <v>67.68651488616463</v>
      </c>
      <c r="G74" s="525">
        <v>571</v>
      </c>
      <c r="H74" s="511" t="s">
        <v>507</v>
      </c>
      <c r="I74" s="513" t="s">
        <v>1066</v>
      </c>
      <c r="J74" s="514" t="s">
        <v>2033</v>
      </c>
    </row>
    <row r="75" spans="1:10" x14ac:dyDescent="0.25">
      <c r="A75" s="534">
        <v>43355</v>
      </c>
      <c r="B75" s="518" t="s">
        <v>2140</v>
      </c>
      <c r="C75" s="535" t="s">
        <v>176</v>
      </c>
      <c r="D75" s="512" t="s">
        <v>102</v>
      </c>
      <c r="E75" s="543">
        <v>5000</v>
      </c>
      <c r="F75" s="524">
        <f t="shared" si="1"/>
        <v>8.7565674255691768</v>
      </c>
      <c r="G75" s="525">
        <v>571</v>
      </c>
      <c r="H75" s="511" t="s">
        <v>507</v>
      </c>
      <c r="I75" s="513" t="s">
        <v>1066</v>
      </c>
      <c r="J75" s="514" t="s">
        <v>2054</v>
      </c>
    </row>
    <row r="76" spans="1:10" x14ac:dyDescent="0.25">
      <c r="A76" s="534">
        <v>43355</v>
      </c>
      <c r="B76" s="518" t="s">
        <v>2119</v>
      </c>
      <c r="C76" s="535" t="s">
        <v>176</v>
      </c>
      <c r="D76" s="512" t="s">
        <v>3</v>
      </c>
      <c r="E76" s="543">
        <v>4000</v>
      </c>
      <c r="F76" s="524">
        <f t="shared" si="1"/>
        <v>7.0052539404553418</v>
      </c>
      <c r="G76" s="525">
        <v>571</v>
      </c>
      <c r="H76" s="511" t="s">
        <v>503</v>
      </c>
      <c r="I76" s="513" t="s">
        <v>1066</v>
      </c>
      <c r="J76" s="514" t="s">
        <v>2056</v>
      </c>
    </row>
    <row r="77" spans="1:10" x14ac:dyDescent="0.25">
      <c r="A77" s="517">
        <v>43356</v>
      </c>
      <c r="B77" s="518" t="s">
        <v>2141</v>
      </c>
      <c r="C77" s="535" t="s">
        <v>176</v>
      </c>
      <c r="D77" s="512" t="s">
        <v>34</v>
      </c>
      <c r="E77" s="541">
        <v>12000</v>
      </c>
      <c r="F77" s="524">
        <f t="shared" si="1"/>
        <v>21.015761821366024</v>
      </c>
      <c r="G77" s="525">
        <v>571</v>
      </c>
      <c r="H77" s="511" t="s">
        <v>39</v>
      </c>
      <c r="I77" s="513" t="s">
        <v>1066</v>
      </c>
      <c r="J77" s="514" t="s">
        <v>2060</v>
      </c>
    </row>
    <row r="78" spans="1:10" x14ac:dyDescent="0.25">
      <c r="A78" s="517">
        <v>43356</v>
      </c>
      <c r="B78" s="518" t="s">
        <v>2142</v>
      </c>
      <c r="C78" s="535" t="s">
        <v>176</v>
      </c>
      <c r="D78" s="512" t="s">
        <v>34</v>
      </c>
      <c r="E78" s="541">
        <v>11000</v>
      </c>
      <c r="F78" s="524">
        <f t="shared" si="1"/>
        <v>19.26444833625219</v>
      </c>
      <c r="G78" s="525">
        <v>571</v>
      </c>
      <c r="H78" s="511" t="s">
        <v>40</v>
      </c>
      <c r="I78" s="513" t="s">
        <v>1066</v>
      </c>
      <c r="J78" s="528" t="s">
        <v>2057</v>
      </c>
    </row>
    <row r="79" spans="1:10" x14ac:dyDescent="0.25">
      <c r="A79" s="517">
        <v>43357</v>
      </c>
      <c r="B79" s="518" t="s">
        <v>2143</v>
      </c>
      <c r="C79" s="531" t="s">
        <v>176</v>
      </c>
      <c r="D79" s="512" t="s">
        <v>34</v>
      </c>
      <c r="E79" s="541">
        <v>10500</v>
      </c>
      <c r="F79" s="524">
        <f t="shared" si="1"/>
        <v>18.38879159369527</v>
      </c>
      <c r="G79" s="525">
        <v>571</v>
      </c>
      <c r="H79" s="511" t="s">
        <v>41</v>
      </c>
      <c r="I79" s="513" t="s">
        <v>1066</v>
      </c>
      <c r="J79" s="514" t="s">
        <v>2059</v>
      </c>
    </row>
    <row r="80" spans="1:10" x14ac:dyDescent="0.25">
      <c r="A80" s="517">
        <v>43357</v>
      </c>
      <c r="B80" s="518" t="s">
        <v>2119</v>
      </c>
      <c r="C80" s="531" t="s">
        <v>176</v>
      </c>
      <c r="D80" s="512" t="s">
        <v>102</v>
      </c>
      <c r="E80" s="541">
        <v>5000</v>
      </c>
      <c r="F80" s="524">
        <f t="shared" si="1"/>
        <v>8.7565674255691768</v>
      </c>
      <c r="G80" s="525">
        <v>571</v>
      </c>
      <c r="H80" s="511" t="s">
        <v>507</v>
      </c>
      <c r="I80" s="513" t="s">
        <v>1066</v>
      </c>
      <c r="J80" s="514" t="s">
        <v>2054</v>
      </c>
    </row>
    <row r="81" spans="1:10" x14ac:dyDescent="0.25">
      <c r="A81" s="523">
        <v>43357</v>
      </c>
      <c r="B81" s="527" t="s">
        <v>2144</v>
      </c>
      <c r="C81" s="531" t="s">
        <v>176</v>
      </c>
      <c r="D81" s="512" t="s">
        <v>34</v>
      </c>
      <c r="E81" s="51">
        <v>13000</v>
      </c>
      <c r="F81" s="524">
        <f t="shared" si="1"/>
        <v>22.76707530647986</v>
      </c>
      <c r="G81" s="525">
        <v>571</v>
      </c>
      <c r="H81" s="526" t="s">
        <v>33</v>
      </c>
      <c r="I81" s="513" t="s">
        <v>1066</v>
      </c>
      <c r="J81" s="514" t="s">
        <v>2058</v>
      </c>
    </row>
    <row r="82" spans="1:10" x14ac:dyDescent="0.25">
      <c r="A82" s="523">
        <v>43357</v>
      </c>
      <c r="B82" s="527" t="s">
        <v>2145</v>
      </c>
      <c r="C82" s="531" t="s">
        <v>176</v>
      </c>
      <c r="D82" s="512" t="s">
        <v>34</v>
      </c>
      <c r="E82" s="51">
        <v>12500</v>
      </c>
      <c r="F82" s="524">
        <f t="shared" si="1"/>
        <v>21.891418563922944</v>
      </c>
      <c r="G82" s="525">
        <v>571</v>
      </c>
      <c r="H82" s="526" t="s">
        <v>33</v>
      </c>
      <c r="I82" s="513" t="s">
        <v>1066</v>
      </c>
      <c r="J82" s="514" t="s">
        <v>2058</v>
      </c>
    </row>
    <row r="83" spans="1:10" x14ac:dyDescent="0.25">
      <c r="A83" s="523">
        <v>43357</v>
      </c>
      <c r="B83" s="527" t="s">
        <v>2146</v>
      </c>
      <c r="C83" s="531" t="s">
        <v>176</v>
      </c>
      <c r="D83" s="512" t="s">
        <v>34</v>
      </c>
      <c r="E83" s="51">
        <v>18500</v>
      </c>
      <c r="F83" s="524">
        <f t="shared" si="1"/>
        <v>32.399299474605954</v>
      </c>
      <c r="G83" s="525">
        <v>571</v>
      </c>
      <c r="H83" s="526" t="s">
        <v>40</v>
      </c>
      <c r="I83" s="513" t="s">
        <v>1066</v>
      </c>
      <c r="J83" s="528" t="s">
        <v>2057</v>
      </c>
    </row>
    <row r="84" spans="1:10" x14ac:dyDescent="0.25">
      <c r="A84" s="523">
        <v>43357</v>
      </c>
      <c r="B84" s="527" t="s">
        <v>2147</v>
      </c>
      <c r="C84" s="531" t="s">
        <v>176</v>
      </c>
      <c r="D84" s="512" t="s">
        <v>34</v>
      </c>
      <c r="E84" s="51">
        <v>10500</v>
      </c>
      <c r="F84" s="524">
        <f t="shared" si="1"/>
        <v>18.38879159369527</v>
      </c>
      <c r="G84" s="525">
        <v>571</v>
      </c>
      <c r="H84" s="526" t="s">
        <v>39</v>
      </c>
      <c r="I84" s="513" t="s">
        <v>1066</v>
      </c>
      <c r="J84" s="514" t="s">
        <v>2060</v>
      </c>
    </row>
    <row r="85" spans="1:10" x14ac:dyDescent="0.25">
      <c r="A85" s="523">
        <v>43357</v>
      </c>
      <c r="B85" s="527" t="s">
        <v>1746</v>
      </c>
      <c r="C85" s="531" t="s">
        <v>176</v>
      </c>
      <c r="D85" s="512" t="s">
        <v>25</v>
      </c>
      <c r="E85" s="51">
        <v>7000</v>
      </c>
      <c r="F85" s="524">
        <f t="shared" si="1"/>
        <v>12.259194395796847</v>
      </c>
      <c r="G85" s="525">
        <v>571</v>
      </c>
      <c r="H85" s="526" t="s">
        <v>506</v>
      </c>
      <c r="I85" s="513" t="s">
        <v>1066</v>
      </c>
      <c r="J85" s="514" t="s">
        <v>2051</v>
      </c>
    </row>
    <row r="86" spans="1:10" x14ac:dyDescent="0.25">
      <c r="A86" s="523">
        <v>43358</v>
      </c>
      <c r="B86" s="527" t="s">
        <v>2148</v>
      </c>
      <c r="C86" s="531" t="s">
        <v>176</v>
      </c>
      <c r="D86" s="512" t="s">
        <v>25</v>
      </c>
      <c r="E86" s="51">
        <v>4000</v>
      </c>
      <c r="F86" s="524">
        <f t="shared" si="1"/>
        <v>7.0052539404553418</v>
      </c>
      <c r="G86" s="525">
        <v>571</v>
      </c>
      <c r="H86" s="526" t="s">
        <v>506</v>
      </c>
      <c r="I86" s="513" t="s">
        <v>1066</v>
      </c>
      <c r="J86" s="514" t="s">
        <v>2051</v>
      </c>
    </row>
    <row r="87" spans="1:10" x14ac:dyDescent="0.25">
      <c r="A87" s="523">
        <v>43360</v>
      </c>
      <c r="B87" s="527" t="s">
        <v>2149</v>
      </c>
      <c r="C87" s="531" t="s">
        <v>176</v>
      </c>
      <c r="D87" s="512" t="s">
        <v>34</v>
      </c>
      <c r="E87" s="51">
        <v>34500</v>
      </c>
      <c r="F87" s="524">
        <f t="shared" si="1"/>
        <v>60.420315236427321</v>
      </c>
      <c r="G87" s="525">
        <v>571</v>
      </c>
      <c r="H87" s="526" t="s">
        <v>41</v>
      </c>
      <c r="I87" s="513" t="s">
        <v>1066</v>
      </c>
      <c r="J87" s="514" t="s">
        <v>2059</v>
      </c>
    </row>
    <row r="88" spans="1:10" x14ac:dyDescent="0.25">
      <c r="A88" s="517">
        <v>43360</v>
      </c>
      <c r="B88" s="518" t="s">
        <v>2068</v>
      </c>
      <c r="C88" s="531" t="s">
        <v>109</v>
      </c>
      <c r="D88" s="512" t="s">
        <v>3</v>
      </c>
      <c r="E88" s="541">
        <v>53733</v>
      </c>
      <c r="F88" s="524">
        <f t="shared" si="1"/>
        <v>94.103327495621713</v>
      </c>
      <c r="G88" s="525">
        <v>571</v>
      </c>
      <c r="H88" s="526" t="s">
        <v>522</v>
      </c>
      <c r="I88" s="513" t="s">
        <v>1066</v>
      </c>
      <c r="J88" s="532" t="s">
        <v>2088</v>
      </c>
    </row>
    <row r="89" spans="1:10" x14ac:dyDescent="0.25">
      <c r="A89" s="523">
        <v>43360</v>
      </c>
      <c r="B89" s="527" t="s">
        <v>2156</v>
      </c>
      <c r="C89" s="531" t="s">
        <v>176</v>
      </c>
      <c r="D89" s="512" t="s">
        <v>25</v>
      </c>
      <c r="E89" s="51">
        <v>5000</v>
      </c>
      <c r="F89" s="524">
        <f t="shared" si="1"/>
        <v>8.7565674255691768</v>
      </c>
      <c r="G89" s="525">
        <v>571</v>
      </c>
      <c r="H89" s="526" t="s">
        <v>506</v>
      </c>
      <c r="I89" s="513" t="s">
        <v>1066</v>
      </c>
      <c r="J89" s="514" t="s">
        <v>2051</v>
      </c>
    </row>
    <row r="90" spans="1:10" x14ac:dyDescent="0.25">
      <c r="A90" s="523">
        <v>43361</v>
      </c>
      <c r="B90" s="527" t="s">
        <v>2150</v>
      </c>
      <c r="C90" s="531" t="s">
        <v>176</v>
      </c>
      <c r="D90" s="512" t="s">
        <v>102</v>
      </c>
      <c r="E90" s="51">
        <v>8000</v>
      </c>
      <c r="F90" s="524">
        <f t="shared" si="1"/>
        <v>14.010507880910684</v>
      </c>
      <c r="G90" s="525">
        <v>571</v>
      </c>
      <c r="H90" s="526" t="s">
        <v>1186</v>
      </c>
      <c r="I90" s="513" t="s">
        <v>1066</v>
      </c>
      <c r="J90" s="514" t="s">
        <v>2053</v>
      </c>
    </row>
    <row r="91" spans="1:10" x14ac:dyDescent="0.25">
      <c r="A91" s="523">
        <v>43361</v>
      </c>
      <c r="B91" s="527" t="s">
        <v>2150</v>
      </c>
      <c r="C91" s="531" t="s">
        <v>176</v>
      </c>
      <c r="D91" s="512" t="s">
        <v>102</v>
      </c>
      <c r="E91" s="51">
        <v>6000</v>
      </c>
      <c r="F91" s="524">
        <f t="shared" si="1"/>
        <v>10.507880910683012</v>
      </c>
      <c r="G91" s="525">
        <v>571</v>
      </c>
      <c r="H91" s="526" t="s">
        <v>517</v>
      </c>
      <c r="I91" s="513" t="s">
        <v>1066</v>
      </c>
      <c r="J91" s="514" t="s">
        <v>2055</v>
      </c>
    </row>
    <row r="92" spans="1:10" x14ac:dyDescent="0.25">
      <c r="A92" s="523">
        <v>43361</v>
      </c>
      <c r="B92" s="527" t="s">
        <v>2150</v>
      </c>
      <c r="C92" s="531" t="s">
        <v>176</v>
      </c>
      <c r="D92" s="512" t="s">
        <v>102</v>
      </c>
      <c r="E92" s="51">
        <v>8000</v>
      </c>
      <c r="F92" s="524">
        <f t="shared" si="1"/>
        <v>14.010507880910684</v>
      </c>
      <c r="G92" s="525">
        <v>571</v>
      </c>
      <c r="H92" s="526" t="s">
        <v>1977</v>
      </c>
      <c r="I92" s="513" t="s">
        <v>1066</v>
      </c>
      <c r="J92" s="514" t="s">
        <v>2054</v>
      </c>
    </row>
    <row r="93" spans="1:10" x14ac:dyDescent="0.25">
      <c r="A93" s="523">
        <v>43361</v>
      </c>
      <c r="B93" s="527" t="s">
        <v>2151</v>
      </c>
      <c r="C93" s="531" t="s">
        <v>176</v>
      </c>
      <c r="D93" s="512" t="s">
        <v>3</v>
      </c>
      <c r="E93" s="51">
        <v>8000</v>
      </c>
      <c r="F93" s="524">
        <f t="shared" si="1"/>
        <v>14.010507880910684</v>
      </c>
      <c r="G93" s="525">
        <v>571</v>
      </c>
      <c r="H93" s="526" t="s">
        <v>518</v>
      </c>
      <c r="I93" s="513" t="s">
        <v>1066</v>
      </c>
      <c r="J93" s="514" t="s">
        <v>2056</v>
      </c>
    </row>
    <row r="94" spans="1:10" x14ac:dyDescent="0.25">
      <c r="A94" s="523">
        <v>43361</v>
      </c>
      <c r="B94" s="527" t="s">
        <v>2153</v>
      </c>
      <c r="C94" s="531" t="s">
        <v>176</v>
      </c>
      <c r="D94" s="512" t="s">
        <v>25</v>
      </c>
      <c r="E94" s="51">
        <v>7000</v>
      </c>
      <c r="F94" s="524">
        <f t="shared" si="1"/>
        <v>12.259194395796847</v>
      </c>
      <c r="G94" s="525">
        <v>571</v>
      </c>
      <c r="H94" s="526" t="s">
        <v>2152</v>
      </c>
      <c r="I94" s="513" t="s">
        <v>1066</v>
      </c>
      <c r="J94" s="528" t="s">
        <v>2052</v>
      </c>
    </row>
    <row r="95" spans="1:10" x14ac:dyDescent="0.25">
      <c r="A95" s="523">
        <v>43361</v>
      </c>
      <c r="B95" s="527" t="s">
        <v>2154</v>
      </c>
      <c r="C95" s="531" t="s">
        <v>176</v>
      </c>
      <c r="D95" s="512" t="s">
        <v>25</v>
      </c>
      <c r="E95" s="51">
        <v>40000</v>
      </c>
      <c r="F95" s="524">
        <f t="shared" si="1"/>
        <v>71.972218723572709</v>
      </c>
      <c r="G95" s="525">
        <v>555.77</v>
      </c>
      <c r="H95" s="526" t="s">
        <v>2152</v>
      </c>
      <c r="I95" s="513" t="s">
        <v>1066</v>
      </c>
      <c r="J95" s="528" t="s">
        <v>2052</v>
      </c>
    </row>
    <row r="96" spans="1:10" x14ac:dyDescent="0.25">
      <c r="A96" s="523">
        <v>43362</v>
      </c>
      <c r="B96" s="527" t="s">
        <v>521</v>
      </c>
      <c r="C96" s="531" t="s">
        <v>176</v>
      </c>
      <c r="D96" s="512" t="s">
        <v>25</v>
      </c>
      <c r="E96" s="51">
        <v>3000</v>
      </c>
      <c r="F96" s="524">
        <f t="shared" si="1"/>
        <v>5.3979164042679528</v>
      </c>
      <c r="G96" s="525">
        <v>555.77</v>
      </c>
      <c r="H96" s="526" t="s">
        <v>2152</v>
      </c>
      <c r="I96" s="513" t="s">
        <v>1066</v>
      </c>
      <c r="J96" s="528" t="s">
        <v>2052</v>
      </c>
    </row>
    <row r="97" spans="1:10" x14ac:dyDescent="0.25">
      <c r="A97" s="523">
        <v>43362</v>
      </c>
      <c r="B97" s="527" t="s">
        <v>2038</v>
      </c>
      <c r="C97" s="536" t="s">
        <v>176</v>
      </c>
      <c r="D97" s="512" t="s">
        <v>34</v>
      </c>
      <c r="E97" s="51">
        <v>5000</v>
      </c>
      <c r="F97" s="524">
        <f t="shared" si="1"/>
        <v>8.9965273404465886</v>
      </c>
      <c r="G97" s="525">
        <v>555.77</v>
      </c>
      <c r="H97" s="526" t="s">
        <v>40</v>
      </c>
      <c r="I97" s="513" t="s">
        <v>1066</v>
      </c>
      <c r="J97" s="528" t="s">
        <v>2057</v>
      </c>
    </row>
    <row r="98" spans="1:10" x14ac:dyDescent="0.25">
      <c r="A98" s="523">
        <v>43362</v>
      </c>
      <c r="B98" s="527" t="s">
        <v>2040</v>
      </c>
      <c r="C98" s="536" t="s">
        <v>176</v>
      </c>
      <c r="D98" s="512" t="s">
        <v>34</v>
      </c>
      <c r="E98" s="51">
        <v>20000</v>
      </c>
      <c r="F98" s="524">
        <f t="shared" si="1"/>
        <v>35.986109361786355</v>
      </c>
      <c r="G98" s="525">
        <v>555.77</v>
      </c>
      <c r="H98" s="526" t="s">
        <v>40</v>
      </c>
      <c r="I98" s="513" t="s">
        <v>1066</v>
      </c>
      <c r="J98" s="528" t="s">
        <v>2057</v>
      </c>
    </row>
    <row r="99" spans="1:10" x14ac:dyDescent="0.25">
      <c r="A99" s="523">
        <v>43362</v>
      </c>
      <c r="B99" s="527" t="s">
        <v>2155</v>
      </c>
      <c r="C99" s="536" t="s">
        <v>176</v>
      </c>
      <c r="D99" s="512" t="s">
        <v>34</v>
      </c>
      <c r="E99" s="51">
        <v>3500</v>
      </c>
      <c r="F99" s="524">
        <f t="shared" si="1"/>
        <v>6.2975691383126113</v>
      </c>
      <c r="G99" s="525">
        <v>555.77</v>
      </c>
      <c r="H99" s="526" t="s">
        <v>39</v>
      </c>
      <c r="I99" s="513" t="s">
        <v>1066</v>
      </c>
      <c r="J99" s="514" t="s">
        <v>2060</v>
      </c>
    </row>
    <row r="100" spans="1:10" x14ac:dyDescent="0.25">
      <c r="A100" s="523">
        <v>43362</v>
      </c>
      <c r="B100" s="527" t="s">
        <v>2155</v>
      </c>
      <c r="C100" s="536" t="s">
        <v>176</v>
      </c>
      <c r="D100" s="512" t="s">
        <v>34</v>
      </c>
      <c r="E100" s="51">
        <v>4500</v>
      </c>
      <c r="F100" s="524">
        <f t="shared" si="1"/>
        <v>8.0968746064019292</v>
      </c>
      <c r="G100" s="525">
        <v>555.77</v>
      </c>
      <c r="H100" s="526" t="s">
        <v>33</v>
      </c>
      <c r="I100" s="513" t="s">
        <v>1066</v>
      </c>
      <c r="J100" s="514" t="s">
        <v>2058</v>
      </c>
    </row>
    <row r="101" spans="1:10" x14ac:dyDescent="0.25">
      <c r="A101" s="523">
        <v>43362</v>
      </c>
      <c r="B101" s="527" t="s">
        <v>2307</v>
      </c>
      <c r="C101" s="536" t="s">
        <v>792</v>
      </c>
      <c r="D101" s="512" t="s">
        <v>34</v>
      </c>
      <c r="E101" s="51">
        <v>5000</v>
      </c>
      <c r="F101" s="524">
        <f t="shared" si="1"/>
        <v>8.9965273404465886</v>
      </c>
      <c r="G101" s="525">
        <v>555.77</v>
      </c>
      <c r="H101" s="526" t="s">
        <v>33</v>
      </c>
      <c r="I101" s="513" t="s">
        <v>1066</v>
      </c>
      <c r="J101" s="514" t="s">
        <v>2041</v>
      </c>
    </row>
    <row r="102" spans="1:10" x14ac:dyDescent="0.25">
      <c r="A102" s="523">
        <v>43362</v>
      </c>
      <c r="B102" s="527" t="s">
        <v>2156</v>
      </c>
      <c r="C102" s="536" t="s">
        <v>176</v>
      </c>
      <c r="D102" s="512" t="s">
        <v>25</v>
      </c>
      <c r="E102" s="51">
        <v>5000</v>
      </c>
      <c r="F102" s="524">
        <f t="shared" si="1"/>
        <v>8.9965273404465886</v>
      </c>
      <c r="G102" s="525">
        <v>555.77</v>
      </c>
      <c r="H102" s="526" t="s">
        <v>506</v>
      </c>
      <c r="I102" s="513" t="s">
        <v>1066</v>
      </c>
      <c r="J102" s="514" t="s">
        <v>2051</v>
      </c>
    </row>
    <row r="103" spans="1:10" x14ac:dyDescent="0.25">
      <c r="A103" s="523">
        <v>43363</v>
      </c>
      <c r="B103" s="527" t="s">
        <v>2157</v>
      </c>
      <c r="C103" s="536" t="s">
        <v>176</v>
      </c>
      <c r="D103" s="520" t="s">
        <v>25</v>
      </c>
      <c r="E103" s="51">
        <v>5000</v>
      </c>
      <c r="F103" s="524">
        <f t="shared" si="1"/>
        <v>8.9965273404465886</v>
      </c>
      <c r="G103" s="525">
        <v>555.77</v>
      </c>
      <c r="H103" s="526" t="s">
        <v>506</v>
      </c>
      <c r="I103" s="513" t="s">
        <v>1066</v>
      </c>
      <c r="J103" s="514" t="s">
        <v>2051</v>
      </c>
    </row>
    <row r="104" spans="1:10" x14ac:dyDescent="0.25">
      <c r="A104" s="523">
        <v>43364</v>
      </c>
      <c r="B104" s="527" t="s">
        <v>1980</v>
      </c>
      <c r="C104" s="536" t="s">
        <v>109</v>
      </c>
      <c r="D104" s="511" t="s">
        <v>3</v>
      </c>
      <c r="E104" s="51">
        <v>53081</v>
      </c>
      <c r="F104" s="524">
        <f t="shared" si="1"/>
        <v>95.508933551649065</v>
      </c>
      <c r="G104" s="525">
        <v>555.77</v>
      </c>
      <c r="H104" s="526" t="s">
        <v>506</v>
      </c>
      <c r="I104" s="513" t="s">
        <v>1066</v>
      </c>
      <c r="J104" s="514" t="s">
        <v>2043</v>
      </c>
    </row>
    <row r="105" spans="1:10" x14ac:dyDescent="0.25">
      <c r="A105" s="523">
        <v>43364</v>
      </c>
      <c r="B105" s="527" t="s">
        <v>481</v>
      </c>
      <c r="C105" s="536" t="s">
        <v>176</v>
      </c>
      <c r="D105" s="512" t="s">
        <v>102</v>
      </c>
      <c r="E105" s="51">
        <v>3500</v>
      </c>
      <c r="F105" s="524">
        <f t="shared" si="1"/>
        <v>6.2975691383126113</v>
      </c>
      <c r="G105" s="525">
        <v>555.77</v>
      </c>
      <c r="H105" s="526" t="s">
        <v>1186</v>
      </c>
      <c r="I105" s="513" t="s">
        <v>1066</v>
      </c>
      <c r="J105" s="514" t="s">
        <v>2053</v>
      </c>
    </row>
    <row r="106" spans="1:10" x14ac:dyDescent="0.25">
      <c r="A106" s="523">
        <v>43364</v>
      </c>
      <c r="B106" s="527" t="s">
        <v>1979</v>
      </c>
      <c r="C106" s="536" t="s">
        <v>108</v>
      </c>
      <c r="D106" s="512" t="s">
        <v>3</v>
      </c>
      <c r="E106" s="51">
        <v>1500</v>
      </c>
      <c r="F106" s="524">
        <f t="shared" si="1"/>
        <v>2.6989582021339764</v>
      </c>
      <c r="G106" s="525">
        <v>555.77</v>
      </c>
      <c r="H106" s="526" t="s">
        <v>1186</v>
      </c>
      <c r="I106" s="513" t="s">
        <v>1066</v>
      </c>
      <c r="J106" s="514" t="s">
        <v>2042</v>
      </c>
    </row>
    <row r="107" spans="1:10" x14ac:dyDescent="0.25">
      <c r="A107" s="523">
        <v>43367</v>
      </c>
      <c r="B107" s="527" t="s">
        <v>521</v>
      </c>
      <c r="C107" s="536" t="s">
        <v>176</v>
      </c>
      <c r="D107" s="516" t="s">
        <v>3</v>
      </c>
      <c r="E107" s="51">
        <v>2000</v>
      </c>
      <c r="F107" s="524">
        <f t="shared" si="1"/>
        <v>3.5986109361786354</v>
      </c>
      <c r="G107" s="525">
        <v>555.77</v>
      </c>
      <c r="H107" s="526" t="s">
        <v>518</v>
      </c>
      <c r="I107" s="513" t="s">
        <v>1066</v>
      </c>
      <c r="J107" s="514" t="s">
        <v>2056</v>
      </c>
    </row>
    <row r="108" spans="1:10" x14ac:dyDescent="0.25">
      <c r="A108" s="523">
        <v>43367</v>
      </c>
      <c r="B108" s="527" t="s">
        <v>2158</v>
      </c>
      <c r="C108" s="536" t="s">
        <v>176</v>
      </c>
      <c r="D108" s="516" t="s">
        <v>102</v>
      </c>
      <c r="E108" s="51">
        <v>2700</v>
      </c>
      <c r="F108" s="524">
        <f t="shared" si="1"/>
        <v>4.8581247638411575</v>
      </c>
      <c r="G108" s="525">
        <v>555.77</v>
      </c>
      <c r="H108" s="526" t="s">
        <v>517</v>
      </c>
      <c r="I108" s="513" t="s">
        <v>1066</v>
      </c>
      <c r="J108" s="514" t="s">
        <v>2055</v>
      </c>
    </row>
    <row r="109" spans="1:10" x14ac:dyDescent="0.25">
      <c r="A109" s="523">
        <v>43367</v>
      </c>
      <c r="B109" s="527" t="s">
        <v>481</v>
      </c>
      <c r="C109" s="536" t="s">
        <v>176</v>
      </c>
      <c r="D109" s="512" t="s">
        <v>34</v>
      </c>
      <c r="E109" s="51">
        <v>3000</v>
      </c>
      <c r="F109" s="524">
        <f t="shared" si="1"/>
        <v>5.3979164042679528</v>
      </c>
      <c r="G109" s="525">
        <v>555.77</v>
      </c>
      <c r="H109" s="526" t="s">
        <v>33</v>
      </c>
      <c r="I109" s="513" t="s">
        <v>1066</v>
      </c>
      <c r="J109" s="514" t="s">
        <v>2058</v>
      </c>
    </row>
    <row r="110" spans="1:10" x14ac:dyDescent="0.25">
      <c r="A110" s="523">
        <v>43367</v>
      </c>
      <c r="B110" s="527" t="s">
        <v>2159</v>
      </c>
      <c r="C110" s="536" t="s">
        <v>176</v>
      </c>
      <c r="D110" s="512" t="s">
        <v>102</v>
      </c>
      <c r="E110" s="51">
        <v>6000</v>
      </c>
      <c r="F110" s="524">
        <f t="shared" si="1"/>
        <v>10.795832808535906</v>
      </c>
      <c r="G110" s="525">
        <v>555.77</v>
      </c>
      <c r="H110" s="526" t="s">
        <v>517</v>
      </c>
      <c r="I110" s="513" t="s">
        <v>1066</v>
      </c>
      <c r="J110" s="514" t="s">
        <v>2055</v>
      </c>
    </row>
    <row r="111" spans="1:10" x14ac:dyDescent="0.25">
      <c r="A111" s="523">
        <v>43367</v>
      </c>
      <c r="B111" s="527" t="s">
        <v>2163</v>
      </c>
      <c r="C111" s="536" t="s">
        <v>176</v>
      </c>
      <c r="D111" s="512" t="s">
        <v>25</v>
      </c>
      <c r="E111" s="51">
        <v>15000</v>
      </c>
      <c r="F111" s="524">
        <f t="shared" si="1"/>
        <v>26.989582021339764</v>
      </c>
      <c r="G111" s="525">
        <v>555.77</v>
      </c>
      <c r="H111" s="526" t="s">
        <v>506</v>
      </c>
      <c r="I111" s="513" t="s">
        <v>1066</v>
      </c>
      <c r="J111" s="514" t="s">
        <v>2051</v>
      </c>
    </row>
    <row r="112" spans="1:10" x14ac:dyDescent="0.25">
      <c r="A112" s="521">
        <v>43367</v>
      </c>
      <c r="B112" s="522" t="s">
        <v>1982</v>
      </c>
      <c r="C112" s="506" t="s">
        <v>110</v>
      </c>
      <c r="D112" s="516" t="s">
        <v>25</v>
      </c>
      <c r="E112" s="542">
        <v>1200000</v>
      </c>
      <c r="F112" s="524">
        <f t="shared" si="1"/>
        <v>2159.1665617071812</v>
      </c>
      <c r="G112" s="525">
        <v>555.77</v>
      </c>
      <c r="H112" s="526" t="s">
        <v>522</v>
      </c>
      <c r="I112" s="513" t="s">
        <v>1066</v>
      </c>
      <c r="J112" s="532" t="s">
        <v>2091</v>
      </c>
    </row>
    <row r="113" spans="1:10" x14ac:dyDescent="0.25">
      <c r="A113" s="521">
        <v>43367</v>
      </c>
      <c r="B113" s="522" t="s">
        <v>2177</v>
      </c>
      <c r="C113" s="506" t="s">
        <v>110</v>
      </c>
      <c r="D113" s="516" t="s">
        <v>25</v>
      </c>
      <c r="E113" s="542">
        <v>1100000</v>
      </c>
      <c r="F113" s="524">
        <f t="shared" si="1"/>
        <v>1979.2360148982493</v>
      </c>
      <c r="G113" s="525">
        <v>555.77</v>
      </c>
      <c r="H113" s="526" t="s">
        <v>522</v>
      </c>
      <c r="I113" s="513" t="s">
        <v>1066</v>
      </c>
      <c r="J113" s="532" t="s">
        <v>2092</v>
      </c>
    </row>
    <row r="114" spans="1:10" x14ac:dyDescent="0.25">
      <c r="A114" s="517">
        <v>43367</v>
      </c>
      <c r="B114" s="518" t="s">
        <v>1983</v>
      </c>
      <c r="C114" s="535" t="s">
        <v>331</v>
      </c>
      <c r="D114" s="516" t="s">
        <v>3</v>
      </c>
      <c r="E114" s="542">
        <v>176000</v>
      </c>
      <c r="F114" s="524">
        <f t="shared" si="1"/>
        <v>316.67776238371988</v>
      </c>
      <c r="G114" s="525">
        <v>555.77</v>
      </c>
      <c r="H114" s="511" t="s">
        <v>522</v>
      </c>
      <c r="I114" s="513" t="s">
        <v>1066</v>
      </c>
      <c r="J114" s="514" t="s">
        <v>2093</v>
      </c>
    </row>
    <row r="115" spans="1:10" x14ac:dyDescent="0.25">
      <c r="A115" s="521">
        <v>43368</v>
      </c>
      <c r="B115" s="518" t="s">
        <v>1990</v>
      </c>
      <c r="C115" s="506" t="s">
        <v>110</v>
      </c>
      <c r="D115" s="512" t="s">
        <v>34</v>
      </c>
      <c r="E115" s="542">
        <v>120000</v>
      </c>
      <c r="F115" s="524">
        <f t="shared" si="1"/>
        <v>215.91665617071811</v>
      </c>
      <c r="G115" s="525">
        <v>555.77</v>
      </c>
      <c r="H115" s="526" t="s">
        <v>522</v>
      </c>
      <c r="I115" s="513" t="s">
        <v>1066</v>
      </c>
      <c r="J115" s="532" t="s">
        <v>2094</v>
      </c>
    </row>
    <row r="116" spans="1:10" x14ac:dyDescent="0.25">
      <c r="A116" s="521">
        <v>43368</v>
      </c>
      <c r="B116" s="518" t="s">
        <v>1989</v>
      </c>
      <c r="C116" s="506" t="s">
        <v>110</v>
      </c>
      <c r="D116" s="512" t="s">
        <v>34</v>
      </c>
      <c r="E116" s="542">
        <v>120000</v>
      </c>
      <c r="F116" s="524">
        <f t="shared" si="1"/>
        <v>215.91665617071811</v>
      </c>
      <c r="G116" s="525">
        <v>555.77</v>
      </c>
      <c r="H116" s="526" t="s">
        <v>522</v>
      </c>
      <c r="I116" s="513" t="s">
        <v>1066</v>
      </c>
      <c r="J116" s="532" t="s">
        <v>2095</v>
      </c>
    </row>
    <row r="117" spans="1:10" x14ac:dyDescent="0.25">
      <c r="A117" s="517">
        <v>43368</v>
      </c>
      <c r="B117" s="518" t="s">
        <v>1991</v>
      </c>
      <c r="C117" s="506" t="s">
        <v>110</v>
      </c>
      <c r="D117" s="512" t="s">
        <v>34</v>
      </c>
      <c r="E117" s="542">
        <v>120000</v>
      </c>
      <c r="F117" s="524">
        <f t="shared" si="1"/>
        <v>215.91665617071811</v>
      </c>
      <c r="G117" s="525">
        <v>555.77</v>
      </c>
      <c r="H117" s="526" t="s">
        <v>522</v>
      </c>
      <c r="I117" s="513" t="s">
        <v>1066</v>
      </c>
      <c r="J117" s="532" t="s">
        <v>2096</v>
      </c>
    </row>
    <row r="118" spans="1:10" x14ac:dyDescent="0.25">
      <c r="A118" s="521">
        <v>43368</v>
      </c>
      <c r="B118" s="518" t="s">
        <v>2182</v>
      </c>
      <c r="C118" s="506" t="s">
        <v>110</v>
      </c>
      <c r="D118" s="512" t="s">
        <v>34</v>
      </c>
      <c r="E118" s="542">
        <v>25000</v>
      </c>
      <c r="F118" s="524">
        <f t="shared" si="1"/>
        <v>44.982636702232938</v>
      </c>
      <c r="G118" s="525">
        <v>555.77</v>
      </c>
      <c r="H118" s="526" t="s">
        <v>522</v>
      </c>
      <c r="I118" s="513" t="s">
        <v>1066</v>
      </c>
      <c r="J118" s="532" t="s">
        <v>2097</v>
      </c>
    </row>
    <row r="119" spans="1:10" x14ac:dyDescent="0.25">
      <c r="A119" s="521">
        <v>43368</v>
      </c>
      <c r="B119" s="518" t="s">
        <v>1993</v>
      </c>
      <c r="C119" s="506" t="s">
        <v>110</v>
      </c>
      <c r="D119" s="512" t="s">
        <v>3</v>
      </c>
      <c r="E119" s="542">
        <v>369325</v>
      </c>
      <c r="F119" s="524">
        <f t="shared" si="1"/>
        <v>664.52849200208721</v>
      </c>
      <c r="G119" s="525">
        <v>555.77</v>
      </c>
      <c r="H119" s="526" t="s">
        <v>522</v>
      </c>
      <c r="I119" s="513" t="s">
        <v>1066</v>
      </c>
      <c r="J119" s="532" t="s">
        <v>2098</v>
      </c>
    </row>
    <row r="120" spans="1:10" x14ac:dyDescent="0.25">
      <c r="A120" s="521">
        <v>43368</v>
      </c>
      <c r="B120" s="518" t="s">
        <v>1992</v>
      </c>
      <c r="C120" s="506" t="s">
        <v>110</v>
      </c>
      <c r="D120" s="512" t="s">
        <v>102</v>
      </c>
      <c r="E120" s="542">
        <v>220000</v>
      </c>
      <c r="F120" s="524">
        <f t="shared" si="1"/>
        <v>395.84720297964986</v>
      </c>
      <c r="G120" s="525">
        <v>555.77</v>
      </c>
      <c r="H120" s="526" t="s">
        <v>522</v>
      </c>
      <c r="I120" s="513" t="s">
        <v>1066</v>
      </c>
      <c r="J120" s="532" t="s">
        <v>2099</v>
      </c>
    </row>
    <row r="121" spans="1:10" x14ac:dyDescent="0.25">
      <c r="A121" s="521">
        <v>43368</v>
      </c>
      <c r="B121" s="518" t="s">
        <v>1994</v>
      </c>
      <c r="C121" s="506" t="s">
        <v>110</v>
      </c>
      <c r="D121" s="512" t="s">
        <v>102</v>
      </c>
      <c r="E121" s="542">
        <v>220000</v>
      </c>
      <c r="F121" s="524">
        <f t="shared" si="1"/>
        <v>395.84720297964986</v>
      </c>
      <c r="G121" s="525">
        <v>555.77</v>
      </c>
      <c r="H121" s="526" t="s">
        <v>522</v>
      </c>
      <c r="I121" s="513" t="s">
        <v>1066</v>
      </c>
      <c r="J121" s="532" t="s">
        <v>2100</v>
      </c>
    </row>
    <row r="122" spans="1:10" x14ac:dyDescent="0.25">
      <c r="A122" s="521">
        <v>43368</v>
      </c>
      <c r="B122" s="518" t="s">
        <v>1995</v>
      </c>
      <c r="C122" s="506" t="s">
        <v>110</v>
      </c>
      <c r="D122" s="512" t="s">
        <v>102</v>
      </c>
      <c r="E122" s="542">
        <v>220000</v>
      </c>
      <c r="F122" s="524">
        <f t="shared" si="1"/>
        <v>395.84720297964986</v>
      </c>
      <c r="G122" s="525">
        <v>555.77</v>
      </c>
      <c r="H122" s="526" t="s">
        <v>522</v>
      </c>
      <c r="I122" s="513" t="s">
        <v>1066</v>
      </c>
      <c r="J122" s="532" t="s">
        <v>2101</v>
      </c>
    </row>
    <row r="123" spans="1:10" x14ac:dyDescent="0.25">
      <c r="A123" s="521">
        <v>43368</v>
      </c>
      <c r="B123" s="518" t="s">
        <v>2310</v>
      </c>
      <c r="C123" s="506" t="s">
        <v>110</v>
      </c>
      <c r="D123" s="512" t="s">
        <v>102</v>
      </c>
      <c r="E123" s="542">
        <v>3011381</v>
      </c>
      <c r="F123" s="524">
        <f t="shared" si="1"/>
        <v>5418.3942998002776</v>
      </c>
      <c r="G123" s="525">
        <v>555.77</v>
      </c>
      <c r="H123" s="526" t="s">
        <v>522</v>
      </c>
      <c r="I123" s="513" t="s">
        <v>1066</v>
      </c>
      <c r="J123" s="532" t="s">
        <v>2102</v>
      </c>
    </row>
    <row r="124" spans="1:10" x14ac:dyDescent="0.25">
      <c r="A124" s="521">
        <v>43368</v>
      </c>
      <c r="B124" s="518" t="s">
        <v>2065</v>
      </c>
      <c r="C124" s="536" t="s">
        <v>109</v>
      </c>
      <c r="D124" s="512" t="s">
        <v>3</v>
      </c>
      <c r="E124" s="542">
        <v>70200</v>
      </c>
      <c r="F124" s="524">
        <f t="shared" si="1"/>
        <v>126.31124385987009</v>
      </c>
      <c r="G124" s="525">
        <v>555.77</v>
      </c>
      <c r="H124" s="526" t="s">
        <v>522</v>
      </c>
      <c r="I124" s="513" t="s">
        <v>1066</v>
      </c>
      <c r="J124" s="532" t="s">
        <v>2103</v>
      </c>
    </row>
    <row r="125" spans="1:10" x14ac:dyDescent="0.25">
      <c r="A125" s="523">
        <v>43368</v>
      </c>
      <c r="B125" s="527" t="s">
        <v>2160</v>
      </c>
      <c r="C125" s="536" t="s">
        <v>176</v>
      </c>
      <c r="D125" s="512" t="s">
        <v>102</v>
      </c>
      <c r="E125" s="51">
        <v>10000</v>
      </c>
      <c r="F125" s="524">
        <f t="shared" si="1"/>
        <v>17.993054680893177</v>
      </c>
      <c r="G125" s="525">
        <v>555.77</v>
      </c>
      <c r="H125" s="526" t="s">
        <v>1186</v>
      </c>
      <c r="I125" s="513" t="s">
        <v>1066</v>
      </c>
      <c r="J125" s="514" t="s">
        <v>2053</v>
      </c>
    </row>
    <row r="126" spans="1:10" x14ac:dyDescent="0.25">
      <c r="A126" s="523">
        <v>43368</v>
      </c>
      <c r="B126" s="527" t="s">
        <v>2160</v>
      </c>
      <c r="C126" s="536" t="s">
        <v>176</v>
      </c>
      <c r="D126" s="512" t="s">
        <v>102</v>
      </c>
      <c r="E126" s="51">
        <v>10000</v>
      </c>
      <c r="F126" s="524">
        <f t="shared" si="1"/>
        <v>17.993054680893177</v>
      </c>
      <c r="G126" s="525">
        <v>555.77</v>
      </c>
      <c r="H126" s="526" t="s">
        <v>1977</v>
      </c>
      <c r="I126" s="513" t="s">
        <v>1066</v>
      </c>
      <c r="J126" s="514" t="s">
        <v>2054</v>
      </c>
    </row>
    <row r="127" spans="1:10" x14ac:dyDescent="0.25">
      <c r="A127" s="523">
        <v>43368</v>
      </c>
      <c r="B127" s="527" t="s">
        <v>2160</v>
      </c>
      <c r="C127" s="536" t="s">
        <v>176</v>
      </c>
      <c r="D127" s="512" t="s">
        <v>102</v>
      </c>
      <c r="E127" s="51">
        <v>10000</v>
      </c>
      <c r="F127" s="524">
        <f t="shared" si="1"/>
        <v>17.993054680893177</v>
      </c>
      <c r="G127" s="525">
        <v>555.77</v>
      </c>
      <c r="H127" s="526" t="s">
        <v>517</v>
      </c>
      <c r="I127" s="513" t="s">
        <v>1066</v>
      </c>
      <c r="J127" s="514" t="s">
        <v>2055</v>
      </c>
    </row>
    <row r="128" spans="1:10" x14ac:dyDescent="0.25">
      <c r="A128" s="523">
        <v>43368</v>
      </c>
      <c r="B128" s="527" t="s">
        <v>2161</v>
      </c>
      <c r="C128" s="536" t="s">
        <v>176</v>
      </c>
      <c r="D128" s="516" t="s">
        <v>3</v>
      </c>
      <c r="E128" s="51">
        <v>10000</v>
      </c>
      <c r="F128" s="524">
        <f t="shared" si="1"/>
        <v>17.993054680893177</v>
      </c>
      <c r="G128" s="525">
        <v>555.77</v>
      </c>
      <c r="H128" s="526" t="s">
        <v>518</v>
      </c>
      <c r="I128" s="513" t="s">
        <v>1066</v>
      </c>
      <c r="J128" s="514" t="s">
        <v>2056</v>
      </c>
    </row>
    <row r="129" spans="1:10" x14ac:dyDescent="0.25">
      <c r="A129" s="523">
        <v>43368</v>
      </c>
      <c r="B129" s="527" t="s">
        <v>1996</v>
      </c>
      <c r="C129" s="536" t="s">
        <v>171</v>
      </c>
      <c r="D129" s="512" t="s">
        <v>3</v>
      </c>
      <c r="E129" s="51">
        <v>92000</v>
      </c>
      <c r="F129" s="524">
        <f t="shared" si="1"/>
        <v>165.53610306421723</v>
      </c>
      <c r="G129" s="525">
        <v>555.77</v>
      </c>
      <c r="H129" s="526" t="s">
        <v>518</v>
      </c>
      <c r="I129" s="513" t="s">
        <v>1066</v>
      </c>
      <c r="J129" s="514" t="s">
        <v>2056</v>
      </c>
    </row>
    <row r="130" spans="1:10" x14ac:dyDescent="0.25">
      <c r="A130" s="523">
        <v>43368</v>
      </c>
      <c r="B130" s="527" t="s">
        <v>2162</v>
      </c>
      <c r="C130" s="536" t="s">
        <v>176</v>
      </c>
      <c r="D130" s="512" t="s">
        <v>102</v>
      </c>
      <c r="E130" s="51">
        <v>5500</v>
      </c>
      <c r="F130" s="524">
        <f t="shared" si="1"/>
        <v>9.8961800744912463</v>
      </c>
      <c r="G130" s="525">
        <v>555.77</v>
      </c>
      <c r="H130" s="526" t="s">
        <v>1977</v>
      </c>
      <c r="I130" s="513" t="s">
        <v>1066</v>
      </c>
      <c r="J130" s="514" t="s">
        <v>2054</v>
      </c>
    </row>
    <row r="131" spans="1:10" x14ac:dyDescent="0.25">
      <c r="A131" s="523">
        <v>43368</v>
      </c>
      <c r="B131" s="527" t="s">
        <v>1998</v>
      </c>
      <c r="C131" s="536" t="s">
        <v>108</v>
      </c>
      <c r="D131" s="516" t="s">
        <v>3</v>
      </c>
      <c r="E131" s="51">
        <v>9350</v>
      </c>
      <c r="F131" s="524">
        <f t="shared" ref="F131:F156" si="2">E131/G131</f>
        <v>16.82350612663512</v>
      </c>
      <c r="G131" s="525">
        <v>555.77</v>
      </c>
      <c r="H131" s="526" t="s">
        <v>1977</v>
      </c>
      <c r="I131" s="513" t="s">
        <v>1066</v>
      </c>
      <c r="J131" s="514" t="s">
        <v>2046</v>
      </c>
    </row>
    <row r="132" spans="1:10" x14ac:dyDescent="0.25">
      <c r="A132" s="523">
        <v>43368</v>
      </c>
      <c r="B132" s="527" t="s">
        <v>481</v>
      </c>
      <c r="C132" s="536" t="s">
        <v>176</v>
      </c>
      <c r="D132" s="516" t="s">
        <v>102</v>
      </c>
      <c r="E132" s="51">
        <v>4000</v>
      </c>
      <c r="F132" s="524">
        <f t="shared" si="2"/>
        <v>7.1972218723572707</v>
      </c>
      <c r="G132" s="525">
        <v>555.77</v>
      </c>
      <c r="H132" s="526" t="s">
        <v>1186</v>
      </c>
      <c r="I132" s="513" t="s">
        <v>1066</v>
      </c>
      <c r="J132" s="514" t="s">
        <v>2053</v>
      </c>
    </row>
    <row r="133" spans="1:10" x14ac:dyDescent="0.25">
      <c r="A133" s="523">
        <v>43368</v>
      </c>
      <c r="B133" s="527" t="s">
        <v>2164</v>
      </c>
      <c r="C133" s="536" t="s">
        <v>176</v>
      </c>
      <c r="D133" s="512" t="s">
        <v>25</v>
      </c>
      <c r="E133" s="51">
        <v>5000</v>
      </c>
      <c r="F133" s="524">
        <f t="shared" si="2"/>
        <v>8.9965273404465886</v>
      </c>
      <c r="G133" s="525">
        <v>555.77</v>
      </c>
      <c r="H133" s="526" t="s">
        <v>506</v>
      </c>
      <c r="I133" s="513" t="s">
        <v>1066</v>
      </c>
      <c r="J133" s="514" t="s">
        <v>2051</v>
      </c>
    </row>
    <row r="134" spans="1:10" x14ac:dyDescent="0.25">
      <c r="A134" s="523">
        <v>43368</v>
      </c>
      <c r="B134" s="527" t="s">
        <v>2003</v>
      </c>
      <c r="C134" s="536" t="s">
        <v>110</v>
      </c>
      <c r="D134" s="512" t="s">
        <v>167</v>
      </c>
      <c r="E134" s="51">
        <v>5245</v>
      </c>
      <c r="F134" s="524">
        <f t="shared" si="2"/>
        <v>9.4373571801284708</v>
      </c>
      <c r="G134" s="525">
        <v>555.77</v>
      </c>
      <c r="H134" s="526" t="s">
        <v>40</v>
      </c>
      <c r="I134" s="513" t="s">
        <v>1066</v>
      </c>
      <c r="J134" s="528" t="s">
        <v>2047</v>
      </c>
    </row>
    <row r="135" spans="1:10" x14ac:dyDescent="0.25">
      <c r="A135" s="523">
        <v>43368</v>
      </c>
      <c r="B135" s="527" t="s">
        <v>2158</v>
      </c>
      <c r="C135" s="536" t="s">
        <v>176</v>
      </c>
      <c r="D135" s="516" t="s">
        <v>25</v>
      </c>
      <c r="E135" s="51">
        <v>4000</v>
      </c>
      <c r="F135" s="524">
        <f t="shared" si="2"/>
        <v>7.1972218723572707</v>
      </c>
      <c r="G135" s="525">
        <v>555.77</v>
      </c>
      <c r="H135" s="526" t="s">
        <v>506</v>
      </c>
      <c r="I135" s="513" t="s">
        <v>1066</v>
      </c>
      <c r="J135" s="514" t="s">
        <v>2051</v>
      </c>
    </row>
    <row r="136" spans="1:10" x14ac:dyDescent="0.25">
      <c r="A136" s="523">
        <v>43368</v>
      </c>
      <c r="B136" s="527" t="s">
        <v>2172</v>
      </c>
      <c r="C136" s="536" t="s">
        <v>176</v>
      </c>
      <c r="D136" s="516" t="s">
        <v>25</v>
      </c>
      <c r="E136" s="51">
        <v>5000</v>
      </c>
      <c r="F136" s="524">
        <f t="shared" si="2"/>
        <v>8.9965273404465886</v>
      </c>
      <c r="G136" s="525">
        <v>555.77</v>
      </c>
      <c r="H136" s="526" t="s">
        <v>506</v>
      </c>
      <c r="I136" s="513" t="s">
        <v>1066</v>
      </c>
      <c r="J136" s="514" t="s">
        <v>2051</v>
      </c>
    </row>
    <row r="137" spans="1:10" x14ac:dyDescent="0.25">
      <c r="A137" s="523">
        <v>43369</v>
      </c>
      <c r="B137" s="527" t="s">
        <v>481</v>
      </c>
      <c r="C137" s="536" t="s">
        <v>176</v>
      </c>
      <c r="D137" s="516" t="s">
        <v>102</v>
      </c>
      <c r="E137" s="51">
        <v>4000</v>
      </c>
      <c r="F137" s="524">
        <f t="shared" si="2"/>
        <v>7.1972218723572707</v>
      </c>
      <c r="G137" s="525">
        <v>555.77</v>
      </c>
      <c r="H137" s="526" t="s">
        <v>1186</v>
      </c>
      <c r="I137" s="513" t="s">
        <v>1066</v>
      </c>
      <c r="J137" s="514" t="s">
        <v>2053</v>
      </c>
    </row>
    <row r="138" spans="1:10" x14ac:dyDescent="0.25">
      <c r="A138" s="523">
        <v>43369</v>
      </c>
      <c r="B138" s="527" t="s">
        <v>1999</v>
      </c>
      <c r="C138" s="536" t="s">
        <v>331</v>
      </c>
      <c r="D138" s="512" t="s">
        <v>2183</v>
      </c>
      <c r="E138" s="51">
        <v>70000</v>
      </c>
      <c r="F138" s="524">
        <f t="shared" si="2"/>
        <v>125.95138276625224</v>
      </c>
      <c r="G138" s="525">
        <v>555.77</v>
      </c>
      <c r="H138" s="526" t="s">
        <v>1186</v>
      </c>
      <c r="I138" s="513" t="s">
        <v>1066</v>
      </c>
      <c r="J138" s="514" t="s">
        <v>2048</v>
      </c>
    </row>
    <row r="139" spans="1:10" x14ac:dyDescent="0.25">
      <c r="A139" s="523">
        <v>43369</v>
      </c>
      <c r="B139" s="527" t="s">
        <v>2165</v>
      </c>
      <c r="C139" s="536" t="s">
        <v>176</v>
      </c>
      <c r="D139" s="512" t="s">
        <v>34</v>
      </c>
      <c r="E139" s="51">
        <v>10000</v>
      </c>
      <c r="F139" s="524">
        <f t="shared" si="2"/>
        <v>17.993054680893177</v>
      </c>
      <c r="G139" s="525">
        <v>555.77</v>
      </c>
      <c r="H139" s="526" t="s">
        <v>40</v>
      </c>
      <c r="I139" s="513" t="s">
        <v>1066</v>
      </c>
      <c r="J139" s="528" t="s">
        <v>2057</v>
      </c>
    </row>
    <row r="140" spans="1:10" x14ac:dyDescent="0.25">
      <c r="A140" s="523">
        <v>43369</v>
      </c>
      <c r="B140" s="527" t="s">
        <v>2166</v>
      </c>
      <c r="C140" s="536" t="s">
        <v>176</v>
      </c>
      <c r="D140" s="516" t="s">
        <v>34</v>
      </c>
      <c r="E140" s="51">
        <v>14500</v>
      </c>
      <c r="F140" s="524">
        <f t="shared" si="2"/>
        <v>26.089929287295107</v>
      </c>
      <c r="G140" s="525">
        <v>555.77</v>
      </c>
      <c r="H140" s="526" t="s">
        <v>40</v>
      </c>
      <c r="I140" s="513" t="s">
        <v>1066</v>
      </c>
      <c r="J140" s="528" t="s">
        <v>2057</v>
      </c>
    </row>
    <row r="141" spans="1:10" x14ac:dyDescent="0.25">
      <c r="A141" s="523">
        <v>43369</v>
      </c>
      <c r="B141" s="527" t="s">
        <v>2178</v>
      </c>
      <c r="C141" s="536" t="s">
        <v>792</v>
      </c>
      <c r="D141" s="516" t="s">
        <v>34</v>
      </c>
      <c r="E141" s="51">
        <v>20000</v>
      </c>
      <c r="F141" s="524">
        <f t="shared" si="2"/>
        <v>35.986109361786355</v>
      </c>
      <c r="G141" s="525">
        <v>555.77</v>
      </c>
      <c r="H141" s="526" t="s">
        <v>40</v>
      </c>
      <c r="I141" s="513" t="s">
        <v>1066</v>
      </c>
      <c r="J141" s="528" t="s">
        <v>2049</v>
      </c>
    </row>
    <row r="142" spans="1:10" x14ac:dyDescent="0.25">
      <c r="A142" s="523">
        <v>43369</v>
      </c>
      <c r="B142" s="527" t="s">
        <v>2167</v>
      </c>
      <c r="C142" s="536" t="s">
        <v>176</v>
      </c>
      <c r="D142" s="516" t="s">
        <v>34</v>
      </c>
      <c r="E142" s="51">
        <v>12500</v>
      </c>
      <c r="F142" s="524">
        <f t="shared" si="2"/>
        <v>22.491318351116469</v>
      </c>
      <c r="G142" s="525">
        <v>555.77</v>
      </c>
      <c r="H142" s="526" t="s">
        <v>33</v>
      </c>
      <c r="I142" s="513" t="s">
        <v>1066</v>
      </c>
      <c r="J142" s="514" t="s">
        <v>2058</v>
      </c>
    </row>
    <row r="143" spans="1:10" x14ac:dyDescent="0.25">
      <c r="A143" s="523">
        <v>43369</v>
      </c>
      <c r="B143" s="527" t="s">
        <v>2168</v>
      </c>
      <c r="C143" s="536" t="s">
        <v>176</v>
      </c>
      <c r="D143" s="516" t="s">
        <v>34</v>
      </c>
      <c r="E143" s="51">
        <v>12500</v>
      </c>
      <c r="F143" s="524">
        <f t="shared" si="2"/>
        <v>22.491318351116469</v>
      </c>
      <c r="G143" s="525">
        <v>555.77</v>
      </c>
      <c r="H143" s="526" t="s">
        <v>33</v>
      </c>
      <c r="I143" s="513" t="s">
        <v>1066</v>
      </c>
      <c r="J143" s="514" t="s">
        <v>2058</v>
      </c>
    </row>
    <row r="144" spans="1:10" x14ac:dyDescent="0.25">
      <c r="A144" s="523">
        <v>43370</v>
      </c>
      <c r="B144" s="527" t="s">
        <v>2169</v>
      </c>
      <c r="C144" s="536" t="s">
        <v>176</v>
      </c>
      <c r="D144" s="516" t="s">
        <v>3</v>
      </c>
      <c r="E144" s="51">
        <v>5500</v>
      </c>
      <c r="F144" s="524">
        <f t="shared" si="2"/>
        <v>9.8961800744912463</v>
      </c>
      <c r="G144" s="525">
        <v>555.77</v>
      </c>
      <c r="H144" s="526" t="s">
        <v>518</v>
      </c>
      <c r="I144" s="513" t="s">
        <v>1066</v>
      </c>
      <c r="J144" s="514" t="s">
        <v>2056</v>
      </c>
    </row>
    <row r="145" spans="1:10" x14ac:dyDescent="0.25">
      <c r="A145" s="523">
        <v>43370</v>
      </c>
      <c r="B145" s="527" t="s">
        <v>2171</v>
      </c>
      <c r="C145" s="536" t="s">
        <v>176</v>
      </c>
      <c r="D145" s="516" t="s">
        <v>3</v>
      </c>
      <c r="E145" s="51">
        <v>4000</v>
      </c>
      <c r="F145" s="524">
        <f t="shared" si="2"/>
        <v>7.1972218723572707</v>
      </c>
      <c r="G145" s="525">
        <v>555.77</v>
      </c>
      <c r="H145" s="526" t="s">
        <v>518</v>
      </c>
      <c r="I145" s="513" t="s">
        <v>1066</v>
      </c>
      <c r="J145" s="514" t="s">
        <v>2056</v>
      </c>
    </row>
    <row r="146" spans="1:10" x14ac:dyDescent="0.25">
      <c r="A146" s="523">
        <v>43370</v>
      </c>
      <c r="B146" s="527" t="s">
        <v>2173</v>
      </c>
      <c r="C146" s="536" t="s">
        <v>176</v>
      </c>
      <c r="D146" s="516" t="s">
        <v>25</v>
      </c>
      <c r="E146" s="51">
        <v>9000</v>
      </c>
      <c r="F146" s="524">
        <f t="shared" si="2"/>
        <v>16.193749212803858</v>
      </c>
      <c r="G146" s="525">
        <v>555.77</v>
      </c>
      <c r="H146" s="526" t="s">
        <v>506</v>
      </c>
      <c r="I146" s="513" t="s">
        <v>1066</v>
      </c>
      <c r="J146" s="514" t="s">
        <v>2051</v>
      </c>
    </row>
    <row r="147" spans="1:10" x14ac:dyDescent="0.25">
      <c r="A147" s="521">
        <v>43370</v>
      </c>
      <c r="B147" s="518" t="s">
        <v>2000</v>
      </c>
      <c r="C147" s="515" t="s">
        <v>401</v>
      </c>
      <c r="D147" s="512" t="s">
        <v>3</v>
      </c>
      <c r="E147" s="542">
        <v>64300</v>
      </c>
      <c r="F147" s="524">
        <f t="shared" si="2"/>
        <v>115.69534159814312</v>
      </c>
      <c r="G147" s="525">
        <v>555.77</v>
      </c>
      <c r="H147" s="526" t="s">
        <v>522</v>
      </c>
      <c r="I147" s="513" t="s">
        <v>1066</v>
      </c>
      <c r="J147" s="532" t="s">
        <v>2104</v>
      </c>
    </row>
    <row r="148" spans="1:10" x14ac:dyDescent="0.25">
      <c r="A148" s="521">
        <v>43370</v>
      </c>
      <c r="B148" s="518" t="s">
        <v>2001</v>
      </c>
      <c r="C148" s="506" t="s">
        <v>401</v>
      </c>
      <c r="D148" s="516" t="s">
        <v>3</v>
      </c>
      <c r="E148" s="542">
        <v>28000</v>
      </c>
      <c r="F148" s="524">
        <f t="shared" si="2"/>
        <v>50.380553106500891</v>
      </c>
      <c r="G148" s="525">
        <v>555.77</v>
      </c>
      <c r="H148" s="526" t="s">
        <v>522</v>
      </c>
      <c r="I148" s="513" t="s">
        <v>1066</v>
      </c>
      <c r="J148" s="532" t="s">
        <v>2105</v>
      </c>
    </row>
    <row r="149" spans="1:10" x14ac:dyDescent="0.25">
      <c r="A149" s="521">
        <v>43371</v>
      </c>
      <c r="B149" s="518" t="s">
        <v>2067</v>
      </c>
      <c r="C149" s="536" t="s">
        <v>109</v>
      </c>
      <c r="D149" s="516" t="s">
        <v>3</v>
      </c>
      <c r="E149" s="542">
        <v>25594</v>
      </c>
      <c r="F149" s="524">
        <f t="shared" si="2"/>
        <v>46.051424150277995</v>
      </c>
      <c r="G149" s="525">
        <v>555.77</v>
      </c>
      <c r="H149" s="526" t="s">
        <v>522</v>
      </c>
      <c r="I149" s="513" t="s">
        <v>1066</v>
      </c>
      <c r="J149" s="532" t="s">
        <v>2106</v>
      </c>
    </row>
    <row r="150" spans="1:10" x14ac:dyDescent="0.25">
      <c r="A150" s="523">
        <v>43371</v>
      </c>
      <c r="B150" s="527" t="s">
        <v>2170</v>
      </c>
      <c r="C150" s="536" t="s">
        <v>176</v>
      </c>
      <c r="D150" s="516" t="s">
        <v>102</v>
      </c>
      <c r="E150" s="51">
        <v>1500</v>
      </c>
      <c r="F150" s="524">
        <f t="shared" si="2"/>
        <v>2.6989582021339764</v>
      </c>
      <c r="G150" s="525">
        <v>555.77</v>
      </c>
      <c r="H150" s="526" t="s">
        <v>517</v>
      </c>
      <c r="I150" s="513" t="s">
        <v>1066</v>
      </c>
      <c r="J150" s="514" t="s">
        <v>2055</v>
      </c>
    </row>
    <row r="151" spans="1:10" x14ac:dyDescent="0.25">
      <c r="A151" s="523">
        <v>43371</v>
      </c>
      <c r="B151" s="527" t="s">
        <v>2002</v>
      </c>
      <c r="C151" s="536" t="s">
        <v>108</v>
      </c>
      <c r="D151" s="516" t="s">
        <v>3</v>
      </c>
      <c r="E151" s="51">
        <v>15000</v>
      </c>
      <c r="F151" s="524">
        <f t="shared" si="2"/>
        <v>26.989582021339764</v>
      </c>
      <c r="G151" s="525">
        <v>555.77</v>
      </c>
      <c r="H151" s="526" t="s">
        <v>517</v>
      </c>
      <c r="I151" s="513" t="s">
        <v>1066</v>
      </c>
      <c r="J151" s="514" t="s">
        <v>2050</v>
      </c>
    </row>
    <row r="152" spans="1:10" x14ac:dyDescent="0.25">
      <c r="A152" s="523">
        <v>43371</v>
      </c>
      <c r="B152" s="527" t="s">
        <v>521</v>
      </c>
      <c r="C152" s="536" t="s">
        <v>176</v>
      </c>
      <c r="D152" s="516" t="s">
        <v>3</v>
      </c>
      <c r="E152" s="51">
        <v>2000</v>
      </c>
      <c r="F152" s="524">
        <f t="shared" si="2"/>
        <v>3.5986109361786354</v>
      </c>
      <c r="G152" s="525">
        <v>555.77</v>
      </c>
      <c r="H152" s="526" t="s">
        <v>518</v>
      </c>
      <c r="I152" s="513" t="s">
        <v>1066</v>
      </c>
      <c r="J152" s="514" t="s">
        <v>2056</v>
      </c>
    </row>
    <row r="153" spans="1:10" x14ac:dyDescent="0.25">
      <c r="A153" s="523">
        <v>43371</v>
      </c>
      <c r="B153" s="527" t="s">
        <v>2174</v>
      </c>
      <c r="C153" s="536" t="s">
        <v>176</v>
      </c>
      <c r="D153" s="516" t="s">
        <v>25</v>
      </c>
      <c r="E153" s="51">
        <v>8000</v>
      </c>
      <c r="F153" s="524">
        <f t="shared" si="2"/>
        <v>14.394443744714541</v>
      </c>
      <c r="G153" s="525">
        <v>555.77</v>
      </c>
      <c r="H153" s="526" t="s">
        <v>506</v>
      </c>
      <c r="I153" s="513" t="s">
        <v>1066</v>
      </c>
      <c r="J153" s="514" t="s">
        <v>2051</v>
      </c>
    </row>
    <row r="154" spans="1:10" x14ac:dyDescent="0.25">
      <c r="A154" s="517">
        <v>43371</v>
      </c>
      <c r="B154" s="518" t="s">
        <v>2067</v>
      </c>
      <c r="C154" s="536" t="s">
        <v>109</v>
      </c>
      <c r="D154" s="516" t="s">
        <v>3</v>
      </c>
      <c r="E154" s="542">
        <v>15795</v>
      </c>
      <c r="F154" s="524">
        <f t="shared" si="2"/>
        <v>28.42002986847077</v>
      </c>
      <c r="G154" s="525">
        <v>555.77</v>
      </c>
      <c r="H154" s="526" t="s">
        <v>479</v>
      </c>
      <c r="I154" s="513" t="s">
        <v>1066</v>
      </c>
      <c r="J154" s="514" t="s">
        <v>2078</v>
      </c>
    </row>
    <row r="155" spans="1:10" x14ac:dyDescent="0.25">
      <c r="A155" s="523">
        <v>43371</v>
      </c>
      <c r="B155" s="527" t="s">
        <v>2175</v>
      </c>
      <c r="C155" s="536" t="s">
        <v>176</v>
      </c>
      <c r="D155" s="516" t="s">
        <v>25</v>
      </c>
      <c r="E155" s="51">
        <v>6000</v>
      </c>
      <c r="F155" s="524">
        <f t="shared" si="2"/>
        <v>10.795832808535906</v>
      </c>
      <c r="G155" s="525">
        <v>555.77</v>
      </c>
      <c r="H155" s="526" t="s">
        <v>506</v>
      </c>
      <c r="I155" s="513" t="s">
        <v>1066</v>
      </c>
      <c r="J155" s="514" t="s">
        <v>2051</v>
      </c>
    </row>
    <row r="156" spans="1:10" x14ac:dyDescent="0.25">
      <c r="A156" s="523">
        <v>43372</v>
      </c>
      <c r="B156" s="527" t="s">
        <v>2176</v>
      </c>
      <c r="C156" s="536" t="s">
        <v>176</v>
      </c>
      <c r="D156" s="516" t="s">
        <v>25</v>
      </c>
      <c r="E156" s="51">
        <v>4000</v>
      </c>
      <c r="F156" s="524">
        <f t="shared" si="2"/>
        <v>7.1972218723572707</v>
      </c>
      <c r="G156" s="525">
        <v>555.77</v>
      </c>
      <c r="H156" s="526" t="s">
        <v>506</v>
      </c>
      <c r="I156" s="513" t="s">
        <v>1066</v>
      </c>
      <c r="J156" s="514" t="s">
        <v>2051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TCD SEPT 18</vt:lpstr>
      <vt:lpstr>TCD Ind SEPT-18</vt:lpstr>
      <vt:lpstr>Recap SEPT 2018</vt:lpstr>
      <vt:lpstr>DATA SEPT 18</vt:lpstr>
      <vt:lpstr>Journal caisse SEPT 18</vt:lpstr>
      <vt:lpstr>Arrêté de caisse SEPT 18</vt:lpstr>
      <vt:lpstr>Journal SGBS 1</vt:lpstr>
      <vt:lpstr>Rapprocht bancaire SGBS1</vt:lpstr>
      <vt:lpstr>Journal SGBS  2</vt:lpstr>
      <vt:lpstr>Rapprocht bancaire SGBS2</vt:lpstr>
      <vt:lpstr>Global SEPTEMBRE  18</vt:lpstr>
      <vt:lpstr>AVANCE SUR SALAIRE</vt:lpstr>
      <vt:lpstr>Tableau donnateur Aout 18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Administrateur</cp:lastModifiedBy>
  <cp:lastPrinted>2018-10-02T14:41:57Z</cp:lastPrinted>
  <dcterms:created xsi:type="dcterms:W3CDTF">2016-04-25T11:19:09Z</dcterms:created>
  <dcterms:modified xsi:type="dcterms:W3CDTF">2018-11-14T12:53:47Z</dcterms:modified>
</cp:coreProperties>
</file>