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CP-PC\Desktop\"/>
    </mc:Choice>
  </mc:AlternateContent>
  <bookViews>
    <workbookView xWindow="0" yWindow="0" windowWidth="19560" windowHeight="7650" firstSheet="4" activeTab="6"/>
  </bookViews>
  <sheets>
    <sheet name="Montant reçu individuel" sheetId="6" r:id="rId1"/>
    <sheet name="Journal caisse nov 2018" sheetId="1" r:id="rId2"/>
    <sheet name="Journal banque GNF Nov2018" sheetId="2" r:id="rId3"/>
    <sheet name="Journal banque USD Nvo2018" sheetId="3" r:id="rId4"/>
    <sheet name="Individuel" sheetId="9" r:id="rId5"/>
    <sheet name="TABLEAU" sheetId="22" r:id="rId6"/>
    <sheet name="COMPTA NOVEMBRE 2018" sheetId="5" r:id="rId7"/>
    <sheet name="RECAP" sheetId="10" r:id="rId8"/>
    <sheet name="Arrêté de caisse nov 2018" sheetId="15" r:id="rId9"/>
    <sheet name="Rapprochement bancaire GNF" sheetId="16" r:id="rId10"/>
    <sheet name="Rapprochement bancaire USD" sheetId="17" r:id="rId11"/>
  </sheets>
  <definedNames>
    <definedName name="_xlnm._FilterDatabase" localSheetId="6" hidden="1">'COMPTA NOVEMBRE 2018'!$A$1:$J$372</definedName>
    <definedName name="_xlnm._FilterDatabase" localSheetId="1" hidden="1">'Journal caisse nov 2018'!$A$5:$F$211</definedName>
  </definedNames>
  <calcPr calcId="152511"/>
  <pivotCaches>
    <pivotCache cacheId="0" r:id="rId12"/>
    <pivotCache cacheId="1" r:id="rId13"/>
    <pivotCache cacheId="2" r:id="rId1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0" i="1" l="1"/>
  <c r="E210" i="1"/>
  <c r="J25" i="17"/>
  <c r="F25" i="17"/>
  <c r="D25" i="17"/>
  <c r="A25" i="17"/>
  <c r="F19" i="17"/>
  <c r="A19" i="17"/>
  <c r="J23" i="16"/>
  <c r="F23" i="16"/>
  <c r="D23" i="16"/>
  <c r="A23" i="16"/>
  <c r="F17" i="16"/>
  <c r="A17" i="16"/>
  <c r="E27" i="17" l="1"/>
  <c r="E25" i="16"/>
  <c r="G37" i="15" l="1"/>
  <c r="G29" i="15"/>
  <c r="G28" i="15"/>
  <c r="G27" i="15"/>
  <c r="G26" i="15"/>
  <c r="G31" i="15" s="1"/>
  <c r="G25" i="15"/>
  <c r="G21" i="15"/>
  <c r="G20" i="15"/>
  <c r="G19" i="15"/>
  <c r="G18" i="15"/>
  <c r="G17" i="15"/>
  <c r="G16" i="15"/>
  <c r="I15" i="10"/>
  <c r="E15" i="10"/>
  <c r="D15" i="10"/>
  <c r="C15" i="10"/>
  <c r="E25" i="10"/>
  <c r="D17" i="10"/>
  <c r="J260" i="5"/>
  <c r="J30" i="5"/>
  <c r="J29" i="5"/>
  <c r="F16" i="10"/>
  <c r="G16" i="10"/>
  <c r="J159" i="5"/>
  <c r="E17" i="10"/>
  <c r="E16" i="10"/>
  <c r="J329" i="5" l="1"/>
  <c r="J222" i="5"/>
  <c r="J71" i="5" l="1"/>
  <c r="E27" i="10" l="1"/>
  <c r="B25" i="10"/>
  <c r="I22" i="10"/>
  <c r="I25" i="10" s="1"/>
  <c r="I19" i="10"/>
  <c r="H19" i="10"/>
  <c r="F19" i="10"/>
  <c r="D19" i="10"/>
  <c r="C19" i="10"/>
  <c r="B26" i="10" s="1"/>
  <c r="J18" i="10"/>
  <c r="G19" i="10"/>
  <c r="G20" i="10" s="1"/>
  <c r="I20" i="10"/>
  <c r="H15" i="10"/>
  <c r="G15" i="10"/>
  <c r="B27" i="10"/>
  <c r="E5" i="10"/>
  <c r="D5" i="10"/>
  <c r="E10" i="10"/>
  <c r="D10" i="10"/>
  <c r="E14" i="10"/>
  <c r="D14" i="10"/>
  <c r="E13" i="10"/>
  <c r="D13" i="10"/>
  <c r="E12" i="10"/>
  <c r="D12" i="10"/>
  <c r="E11" i="10"/>
  <c r="D11" i="10"/>
  <c r="E9" i="10"/>
  <c r="D9" i="10"/>
  <c r="E8" i="10"/>
  <c r="E7" i="10"/>
  <c r="D7" i="10"/>
  <c r="E6" i="10"/>
  <c r="D6" i="10"/>
  <c r="E4" i="10"/>
  <c r="D4" i="10"/>
  <c r="E3" i="10"/>
  <c r="D3" i="10"/>
  <c r="E2" i="10"/>
  <c r="D2" i="10"/>
  <c r="H20" i="10" l="1"/>
  <c r="J10" i="10"/>
  <c r="J15" i="10" s="1"/>
  <c r="J5" i="10"/>
  <c r="J9" i="10"/>
  <c r="J13" i="10"/>
  <c r="J2" i="10"/>
  <c r="D20" i="10"/>
  <c r="J6" i="10"/>
  <c r="J14" i="10"/>
  <c r="J4" i="10"/>
  <c r="J8" i="10"/>
  <c r="J12" i="10"/>
  <c r="E19" i="10"/>
  <c r="J16" i="10"/>
  <c r="J17" i="10"/>
  <c r="J3" i="10"/>
  <c r="J7" i="10"/>
  <c r="J11" i="10"/>
  <c r="B28" i="10"/>
  <c r="C20" i="10"/>
  <c r="J19" i="10" l="1"/>
  <c r="I26" i="10" s="1"/>
  <c r="E20" i="10"/>
  <c r="E26" i="10" s="1"/>
  <c r="E28" i="10" s="1"/>
  <c r="B30" i="10" s="1"/>
  <c r="J20" i="10" l="1"/>
  <c r="I27" i="10"/>
  <c r="I28" i="10" s="1"/>
  <c r="B31" i="10" s="1"/>
  <c r="B32" i="10" s="1"/>
  <c r="J172" i="5" l="1"/>
  <c r="J14" i="5"/>
  <c r="J127" i="5"/>
  <c r="J163" i="5"/>
  <c r="J313" i="5"/>
  <c r="J349" i="5"/>
  <c r="J350" i="5"/>
  <c r="J351" i="5"/>
  <c r="J352" i="5"/>
  <c r="J58" i="5"/>
  <c r="J113" i="5"/>
  <c r="J114" i="5"/>
  <c r="J175" i="5"/>
  <c r="J176" i="5"/>
  <c r="J177" i="5"/>
  <c r="J42" i="5"/>
  <c r="J59" i="5"/>
  <c r="J60" i="5"/>
  <c r="J93" i="5"/>
  <c r="J94" i="5"/>
  <c r="J101" i="5"/>
  <c r="J102" i="5"/>
  <c r="J115" i="5"/>
  <c r="J128" i="5"/>
  <c r="J129" i="5"/>
  <c r="J149" i="5"/>
  <c r="J150" i="5"/>
  <c r="J151" i="5"/>
  <c r="J152" i="5"/>
  <c r="J153" i="5"/>
  <c r="J164" i="5"/>
  <c r="J165" i="5"/>
  <c r="J166" i="5"/>
  <c r="J167" i="5"/>
  <c r="J178" i="5"/>
  <c r="J184" i="5"/>
  <c r="J202" i="5"/>
  <c r="J216" i="5"/>
  <c r="J217" i="5"/>
  <c r="J235" i="5"/>
  <c r="J236" i="5"/>
  <c r="J237" i="5"/>
  <c r="J263" i="5"/>
  <c r="J278" i="5"/>
  <c r="J279" i="5"/>
  <c r="J289" i="5"/>
  <c r="J314" i="5"/>
  <c r="J315" i="5"/>
  <c r="J330" i="5"/>
  <c r="J331" i="5"/>
  <c r="J332" i="5"/>
  <c r="J43" i="5"/>
  <c r="J61" i="5"/>
  <c r="J62" i="5"/>
  <c r="J95" i="5"/>
  <c r="J96" i="5"/>
  <c r="J103" i="5"/>
  <c r="J116" i="5"/>
  <c r="J117" i="5"/>
  <c r="J130" i="5"/>
  <c r="J131" i="5"/>
  <c r="J154" i="5"/>
  <c r="J168" i="5"/>
  <c r="J179" i="5"/>
  <c r="J185" i="5"/>
  <c r="J186" i="5"/>
  <c r="J203" i="5"/>
  <c r="J218" i="5"/>
  <c r="J219" i="5"/>
  <c r="J264" i="5"/>
  <c r="J265" i="5"/>
  <c r="J290" i="5"/>
  <c r="J291" i="5"/>
  <c r="J292" i="5"/>
  <c r="J316" i="5"/>
  <c r="J333" i="5"/>
  <c r="J334" i="5"/>
  <c r="J335" i="5"/>
  <c r="J336" i="5"/>
  <c r="J337" i="5"/>
  <c r="J353" i="5"/>
  <c r="J354" i="5"/>
  <c r="J355" i="5"/>
  <c r="J356" i="5"/>
  <c r="J357" i="5"/>
  <c r="J44" i="5"/>
  <c r="J45" i="5"/>
  <c r="J46" i="5"/>
  <c r="J47" i="5"/>
  <c r="J63" i="5"/>
  <c r="J64" i="5"/>
  <c r="J65" i="5"/>
  <c r="J97" i="5"/>
  <c r="J104" i="5"/>
  <c r="J105" i="5"/>
  <c r="J118" i="5"/>
  <c r="J132" i="5"/>
  <c r="J133" i="5"/>
  <c r="J134" i="5"/>
  <c r="J155" i="5"/>
  <c r="J169" i="5"/>
  <c r="J180" i="5"/>
  <c r="J187" i="5"/>
  <c r="J188" i="5"/>
  <c r="J204" i="5"/>
  <c r="J220" i="5"/>
  <c r="J221" i="5"/>
  <c r="J238" i="5"/>
  <c r="J239" i="5"/>
  <c r="J240" i="5"/>
  <c r="J266" i="5"/>
  <c r="J267" i="5"/>
  <c r="J280" i="5"/>
  <c r="J281" i="5"/>
  <c r="J293" i="5"/>
  <c r="J294" i="5"/>
  <c r="J338" i="5"/>
  <c r="J339" i="5"/>
  <c r="J340" i="5"/>
  <c r="J341" i="5"/>
  <c r="J342" i="5"/>
  <c r="J343" i="5"/>
  <c r="J358" i="5"/>
  <c r="J359" i="5"/>
  <c r="J360" i="5"/>
  <c r="J361" i="5"/>
  <c r="J362" i="5"/>
  <c r="J363" i="5"/>
  <c r="J364" i="5"/>
  <c r="J295" i="5"/>
  <c r="J296" i="5"/>
  <c r="J297" i="5"/>
  <c r="J298" i="5"/>
  <c r="J317" i="5"/>
  <c r="J318" i="5"/>
  <c r="J319" i="5"/>
  <c r="J320" i="5"/>
  <c r="J3" i="5"/>
  <c r="J15" i="5"/>
  <c r="J16" i="5"/>
  <c r="J48" i="5"/>
  <c r="J49" i="5"/>
  <c r="J66" i="5"/>
  <c r="J67" i="5"/>
  <c r="J68" i="5"/>
  <c r="J98" i="5"/>
  <c r="J106" i="5"/>
  <c r="J107" i="5"/>
  <c r="J119" i="5"/>
  <c r="J135" i="5"/>
  <c r="J136" i="5"/>
  <c r="J137" i="5"/>
  <c r="J156" i="5"/>
  <c r="J170" i="5"/>
  <c r="J181" i="5"/>
  <c r="J189" i="5"/>
  <c r="J190" i="5"/>
  <c r="J205" i="5"/>
  <c r="J223" i="5"/>
  <c r="J224" i="5"/>
  <c r="J225" i="5"/>
  <c r="J241" i="5"/>
  <c r="J242" i="5"/>
  <c r="J243" i="5"/>
  <c r="J268" i="5"/>
  <c r="J269" i="5"/>
  <c r="J282" i="5"/>
  <c r="J283" i="5"/>
  <c r="J299" i="5"/>
  <c r="J300" i="5"/>
  <c r="J301" i="5"/>
  <c r="J321" i="5"/>
  <c r="J344" i="5"/>
  <c r="J50" i="5"/>
  <c r="J51" i="5"/>
  <c r="J52" i="5"/>
  <c r="J69" i="5"/>
  <c r="J70" i="5"/>
  <c r="J108" i="5"/>
  <c r="J109" i="5"/>
  <c r="J120" i="5"/>
  <c r="J138" i="5"/>
  <c r="J139" i="5"/>
  <c r="J140" i="5"/>
  <c r="J157" i="5"/>
  <c r="J17" i="5"/>
  <c r="J18" i="5"/>
  <c r="J19" i="5"/>
  <c r="J20" i="5"/>
  <c r="J53" i="5"/>
  <c r="J54" i="5"/>
  <c r="J72" i="5"/>
  <c r="J73" i="5"/>
  <c r="J74" i="5"/>
  <c r="J75" i="5"/>
  <c r="J76" i="5"/>
  <c r="J77" i="5"/>
  <c r="J78" i="5"/>
  <c r="J79" i="5"/>
  <c r="J80" i="5"/>
  <c r="J81" i="5"/>
  <c r="J82" i="5"/>
  <c r="J83" i="5"/>
  <c r="J121" i="5"/>
  <c r="J122" i="5"/>
  <c r="J141" i="5"/>
  <c r="J142" i="5"/>
  <c r="J143" i="5"/>
  <c r="J144" i="5"/>
  <c r="J158" i="5"/>
  <c r="J191" i="5"/>
  <c r="J192" i="5"/>
  <c r="J193" i="5"/>
  <c r="J196" i="5"/>
  <c r="J206" i="5"/>
  <c r="J207" i="5"/>
  <c r="J226" i="5"/>
  <c r="J244" i="5"/>
  <c r="J245" i="5"/>
  <c r="J246" i="5"/>
  <c r="J247" i="5"/>
  <c r="J248" i="5"/>
  <c r="J270" i="5"/>
  <c r="J271" i="5"/>
  <c r="J272" i="5"/>
  <c r="J273" i="5"/>
  <c r="J276" i="5"/>
  <c r="J302" i="5"/>
  <c r="J303" i="5"/>
  <c r="J322" i="5"/>
  <c r="J323" i="5"/>
  <c r="J324" i="5"/>
  <c r="J325" i="5"/>
  <c r="J365" i="5"/>
  <c r="J366" i="5"/>
  <c r="J367" i="5"/>
  <c r="J368" i="5"/>
  <c r="J4" i="5"/>
  <c r="J21" i="5"/>
  <c r="J22" i="5"/>
  <c r="J23" i="5"/>
  <c r="J55" i="5"/>
  <c r="J56" i="5"/>
  <c r="J84" i="5"/>
  <c r="J99" i="5"/>
  <c r="J110" i="5"/>
  <c r="J123" i="5"/>
  <c r="J145" i="5"/>
  <c r="J160" i="5"/>
  <c r="J161" i="5"/>
  <c r="J171" i="5"/>
  <c r="J182" i="5"/>
  <c r="J197" i="5"/>
  <c r="J198" i="5"/>
  <c r="J199" i="5"/>
  <c r="J200" i="5"/>
  <c r="J201" i="5"/>
  <c r="J208" i="5"/>
  <c r="J209" i="5"/>
  <c r="J210" i="5"/>
  <c r="J211" i="5"/>
  <c r="J212" i="5"/>
  <c r="J213" i="5"/>
  <c r="J214" i="5"/>
  <c r="J215" i="5"/>
  <c r="J227" i="5"/>
  <c r="J228" i="5"/>
  <c r="J229" i="5"/>
  <c r="J230" i="5"/>
  <c r="J231" i="5"/>
  <c r="J232" i="5"/>
  <c r="J233" i="5"/>
  <c r="J249" i="5"/>
  <c r="J250" i="5"/>
  <c r="J251" i="5"/>
  <c r="J252" i="5"/>
  <c r="J274" i="5"/>
  <c r="J304" i="5"/>
  <c r="J326" i="5"/>
  <c r="J345" i="5"/>
  <c r="J346" i="5"/>
  <c r="J369" i="5"/>
  <c r="J370" i="5"/>
  <c r="J371" i="5"/>
  <c r="J5" i="5"/>
  <c r="J24" i="5"/>
  <c r="J33" i="5"/>
  <c r="J34" i="5"/>
  <c r="J35" i="5"/>
  <c r="J36" i="5"/>
  <c r="J37" i="5"/>
  <c r="J38" i="5"/>
  <c r="J39" i="5"/>
  <c r="J40" i="5"/>
  <c r="J41" i="5"/>
  <c r="J57" i="5"/>
  <c r="J85" i="5"/>
  <c r="J86" i="5"/>
  <c r="J87" i="5"/>
  <c r="J88" i="5"/>
  <c r="J89" i="5"/>
  <c r="J100" i="5"/>
  <c r="J111" i="5"/>
  <c r="J124" i="5"/>
  <c r="J125" i="5"/>
  <c r="J126" i="5"/>
  <c r="J146" i="5"/>
  <c r="J147" i="5"/>
  <c r="J148" i="5"/>
  <c r="J162" i="5"/>
  <c r="J173" i="5"/>
  <c r="J174" i="5"/>
  <c r="J183" i="5"/>
  <c r="J194" i="5"/>
  <c r="J195" i="5"/>
  <c r="J234" i="5"/>
  <c r="J253" i="5"/>
  <c r="J254" i="5"/>
  <c r="J275" i="5"/>
  <c r="J277" i="5"/>
  <c r="J284" i="5"/>
  <c r="J305" i="5"/>
  <c r="J306" i="5"/>
  <c r="J307" i="5"/>
  <c r="J308" i="5"/>
  <c r="J309" i="5"/>
  <c r="J310" i="5"/>
  <c r="J311" i="5"/>
  <c r="J312" i="5"/>
  <c r="J327" i="5"/>
  <c r="J328" i="5"/>
  <c r="J347" i="5"/>
  <c r="J348" i="5"/>
  <c r="J372" i="5"/>
  <c r="J90" i="5"/>
  <c r="J91" i="5"/>
  <c r="J92" i="5"/>
  <c r="J112" i="5"/>
  <c r="J6" i="5"/>
  <c r="J7" i="5"/>
  <c r="J8" i="5"/>
  <c r="J9" i="5"/>
  <c r="J10" i="5"/>
  <c r="J11" i="5"/>
  <c r="J12" i="5"/>
  <c r="J25" i="5"/>
  <c r="J26" i="5"/>
  <c r="J27" i="5"/>
  <c r="J28" i="5"/>
  <c r="J31" i="5"/>
  <c r="J32" i="5"/>
  <c r="J255" i="5"/>
  <c r="J256" i="5"/>
  <c r="J257" i="5"/>
  <c r="J258" i="5"/>
  <c r="J259" i="5"/>
  <c r="J261" i="5"/>
  <c r="J262" i="5"/>
  <c r="J285" i="5"/>
  <c r="J286" i="5"/>
  <c r="J287" i="5"/>
  <c r="J288" i="5"/>
  <c r="J13" i="5"/>
  <c r="J2" i="5"/>
  <c r="E12" i="3"/>
  <c r="E211" i="1" l="1"/>
  <c r="E31" i="2" l="1"/>
  <c r="D31" i="2"/>
  <c r="D32" i="2" l="1"/>
  <c r="D12" i="3"/>
  <c r="D13" i="3" l="1"/>
</calcChain>
</file>

<file path=xl/sharedStrings.xml><?xml version="1.0" encoding="utf-8"?>
<sst xmlns="http://schemas.openxmlformats.org/spreadsheetml/2006/main" count="3317" uniqueCount="797">
  <si>
    <t>PROJET: GALF</t>
  </si>
  <si>
    <t>N°PC</t>
  </si>
  <si>
    <t>N°</t>
  </si>
  <si>
    <t>DATE</t>
  </si>
  <si>
    <t>Nom</t>
  </si>
  <si>
    <t>LIBELLE</t>
  </si>
  <si>
    <t>ENTREES</t>
  </si>
  <si>
    <t>SORTIES</t>
  </si>
  <si>
    <t>Moné</t>
  </si>
  <si>
    <t>Odette</t>
  </si>
  <si>
    <t>Tamba</t>
  </si>
  <si>
    <t>E39</t>
  </si>
  <si>
    <t>Baldé</t>
  </si>
  <si>
    <t>TOTAL ENTREES / SORTIES</t>
  </si>
  <si>
    <t>JOURNAL  DE CAISSE  NOVEMBRE  2018</t>
  </si>
  <si>
    <t>Repport solde au 31/10/2018</t>
  </si>
  <si>
    <t>JOURNAL DE   BANQUE  GNF   NOVEMBRE  2018</t>
  </si>
  <si>
    <t xml:space="preserve">Achat d'un carton de papier rame </t>
  </si>
  <si>
    <t>Transport E39 bureau-centre ville pour enquête</t>
  </si>
  <si>
    <t>Frais taxi moto bureau-Cabinet Avocat pour le dépôt des frais de voyage sur Mamou pour le suivi juridique du cas de Carlos</t>
  </si>
  <si>
    <t>Frais de voyage de l'Avocat pour suivi juridique cas Carlos à Mamaou</t>
  </si>
  <si>
    <t>Paiement facture internet (redevance novembre 2018)</t>
  </si>
  <si>
    <t xml:space="preserve">Frais taxi moto bureau-Ministère de l'Env. -Cabinet Avocat pour depot lettre </t>
  </si>
  <si>
    <t xml:space="preserve">Frais taxi moto bureau centre ville (maison de presse) pour recurer les journaux </t>
  </si>
  <si>
    <t>E20</t>
  </si>
  <si>
    <t>Chèque 01491634 salaire  comptable octobre 2018</t>
  </si>
  <si>
    <t>JOURNAL BANQUE USD  NOVEMBRE   2018</t>
  </si>
  <si>
    <t>REPORT SOLDE 31/10/2018</t>
  </si>
  <si>
    <t>Chèque 01491635   Approvisionnement de caisse</t>
  </si>
  <si>
    <t>Chèque 01491636  Paiement facture location véhicule pour (4) Conakry-Mamou cas arrestation Dia</t>
  </si>
  <si>
    <t>Chèque 01491637  Paiement CNSS 3ème trimestre de l'année 2018</t>
  </si>
  <si>
    <t>Frais certification Chèque 01491637  Paiement CNSS 3ème trimestre de l'année 2018</t>
  </si>
  <si>
    <t>Chèque 01491638  Paiement RTS pour le mois d'octobre 2018</t>
  </si>
  <si>
    <t>Frais certification Chèque 01491638  Paiement RTS pour le mois d'octobre 2018</t>
  </si>
  <si>
    <t>Chèque 01491640   Approvisionnement de caisse</t>
  </si>
  <si>
    <t>Reversement à la caisse par E40 relicat budget enquête</t>
  </si>
  <si>
    <t>Paiement primes de stage E20 ocotbre 2018</t>
  </si>
  <si>
    <t>E40</t>
  </si>
  <si>
    <t>Paiement primes de stage E39 ocotbre 2018</t>
  </si>
  <si>
    <t>Paiement primes de stage E40 ocotbre 2018</t>
  </si>
  <si>
    <t xml:space="preserve"> </t>
  </si>
  <si>
    <t>Frais de fonctionnement E39 (3) jours</t>
  </si>
  <si>
    <t>Frais transport bureau-banque pour certification chèque paiement CNSS 3ème trimestre et  RTS mois d'octobre</t>
  </si>
  <si>
    <t>Remboursement Transport maison-bureua E20 du 29 au 31/10/2018</t>
  </si>
  <si>
    <t>Remboursement Transport E40 maison-bureau du 29 au 30 /10/2018</t>
  </si>
  <si>
    <t>Frais de fonctionnement E20 pour la seamine</t>
  </si>
  <si>
    <t>Frais de fonctionnement E40 pour la seamine</t>
  </si>
  <si>
    <t>Frais de fonctionnement E39 pour la seamine</t>
  </si>
  <si>
    <t>E19</t>
  </si>
  <si>
    <t>Remboursement transport  maison-bureau E19 du 29/10/2018</t>
  </si>
  <si>
    <t>Versment à Tamba Bonus média pour la mis aux arrêts de DIA (afaire Carlos)</t>
  </si>
  <si>
    <t>Frais de fonctionnement E19 pour la semaine</t>
  </si>
  <si>
    <t>Frais de fonctionnement Tamba pour la semaine</t>
  </si>
  <si>
    <t>Frais taxi moto bureau-centre ville pour dépôt de lettre à l'OGUIPAR</t>
  </si>
  <si>
    <t>Frais de fonctionnement Moné pour la semaine</t>
  </si>
  <si>
    <t>Paiement Bonus pour filuture au domile de DIA</t>
  </si>
  <si>
    <t>Achat de (10) paquets d'eau  minérale pour le bureau</t>
  </si>
  <si>
    <t>Paiment reçu N°02 pme6ujad pour frais de boubelle pour la ramassage d'ordure bureau mois d'octobre</t>
  </si>
  <si>
    <t>Transport E20 pour les enquêtes journalières</t>
  </si>
  <si>
    <t>Transfert de crédit recharge areeaba pour enquête</t>
  </si>
  <si>
    <t>Transfert de crédit recharge areeba pour enquête</t>
  </si>
  <si>
    <t>Transport E39  pour les enquêtes journalières</t>
  </si>
  <si>
    <t>Transport E40 pour les enquêtes</t>
  </si>
  <si>
    <t>Saïdou</t>
  </si>
  <si>
    <t>Achat de (40) litres de carburant pour véh. Perso pour son transport maison-bureau</t>
  </si>
  <si>
    <t xml:space="preserve">Remboursement Frais taxi moto Saïdou bureau-banque A/R </t>
  </si>
  <si>
    <t>paiement salaire d'octobre 2018 de Maïmouna Baldé pour l'entretien du bureau</t>
  </si>
  <si>
    <t xml:space="preserve">Frais de fonctionnement pour la semaine de Maïouna Baldé </t>
  </si>
  <si>
    <t>Versement à Maïmouna pour achat des produits d'entretien de bureau</t>
  </si>
  <si>
    <t>transport maïmouna pour l'acahat des produits d'entretien de bureau</t>
  </si>
  <si>
    <t xml:space="preserve">Transport E19 pour les enquêtes journalières </t>
  </si>
  <si>
    <t>Achat de chaussures (repose pieds) pour le bureau</t>
  </si>
  <si>
    <t>Achat de (2) ampoules pour la cour du bureau</t>
  </si>
  <si>
    <t>Transport bureua-banque A/R pour retrait de chéquier et relevé de banque</t>
  </si>
  <si>
    <t>Achat d'un ballais long pour le nettoyage de la cour</t>
  </si>
  <si>
    <t>Chérif</t>
  </si>
  <si>
    <t>Frais de fonctionnement Chérif pour la semaine</t>
  </si>
  <si>
    <t>Frais taxi moto bureau-Ministère de l'Env. pour une réunion</t>
  </si>
  <si>
    <t>Charlotte</t>
  </si>
  <si>
    <t>Paiement Food allowance (5) jours pour Charlotte HOUPLINE</t>
  </si>
  <si>
    <t>Paiement frais deplacement taxi Aéoroport- bureau de Charlotte HOUPLINE</t>
  </si>
  <si>
    <t>Facture n°46 Alpha Mamadou Diallo transfert de crédit E-recharge pour téléphone du bureau</t>
  </si>
  <si>
    <t>Paiement frais parparking pour astationnement à l'Aéroport</t>
  </si>
  <si>
    <t xml:space="preserve">Frais taxi moto bureau-OGUIPAR pour signature de la lettre cas Sabouya </t>
  </si>
  <si>
    <t>Transport E19 bureau-Ambassade pour depôt de déplian à Mr Saïdou</t>
  </si>
  <si>
    <t>Frais taxi moto bureau-banque pour retrait</t>
  </si>
  <si>
    <t>Versement à Saïdou pour les frais de food, transport et hôtel du forum à paris</t>
  </si>
  <si>
    <t>Frais divers deplacement  de Charlotte et saïdou pour mles courses du projet</t>
  </si>
  <si>
    <t>Paiement prime de stage du mois d'A2vril 2018 à E39</t>
  </si>
  <si>
    <t>Frais de fonctionnement odette pour la semaine</t>
  </si>
  <si>
    <t>Achat de (20) litres d'essence pour le groupe électrogène</t>
  </si>
  <si>
    <t>Transport bureau-satation Star pour achat d'essence pour le groupe éléctrogène</t>
  </si>
  <si>
    <t>Complement Transport  E19 pour enquête journalière</t>
  </si>
  <si>
    <t xml:space="preserve">Frais deplacement de voiture pour (2) de courses du Projet par Charlotte  et Saïdou </t>
  </si>
  <si>
    <t>Frais deplacement de voiture bureau-Aéoroport de Charlotte</t>
  </si>
  <si>
    <t xml:space="preserve">Frais confection de cartes (200) de vivites de charlotte et saîdou </t>
  </si>
  <si>
    <t>Transport Tamba pour recupération cartes de visites</t>
  </si>
  <si>
    <t>Versement à tamba bonus média</t>
  </si>
  <si>
    <t>Chèque 01530536   Approvisionnement de caisse</t>
  </si>
  <si>
    <t>Frais taxi moto bureau-centre ville -BPMG) pour dépot de la lettre de virement de salaire à la banque</t>
  </si>
  <si>
    <t xml:space="preserve">Reçu de Odette kamano pour reversement à la caisse relicat budget suivi juridique cas carlos </t>
  </si>
  <si>
    <t>1965 bis</t>
  </si>
  <si>
    <t>1966bis</t>
  </si>
  <si>
    <t>Transfert/orange money pour jail visil des detenus à Mamou</t>
  </si>
  <si>
    <t>Frais de transfert/orange money pour jail visil des detenus à Mamou</t>
  </si>
  <si>
    <t>Chèque  01491640  Approvisionnement de Caisse</t>
  </si>
  <si>
    <t>Chèque  01491635  Approvisionnement de Caisse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</si>
  <si>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</si>
  <si>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</t>
  </si>
  <si>
    <t>18/101GALFPC2040</t>
  </si>
  <si>
    <t>Frais ticket redevance parking</t>
  </si>
  <si>
    <t>Transport Chérif bureau-UBA pour la recharge de la carte UBA pour le forum et saïdou et Charlotte en France</t>
  </si>
  <si>
    <t>Transport E40 pour les enquêtes journalières</t>
  </si>
  <si>
    <t>Versement à Chérif pour le recharge de la carte UBA pour saïdou et Charlotte</t>
  </si>
  <si>
    <t>Transport E39 pour les enquêtes journalières</t>
  </si>
  <si>
    <t xml:space="preserve">Frais de fonctionnement  E20 pour la semaine </t>
  </si>
  <si>
    <t>Transfert de crédits recharge à E39 pour appel enquête</t>
  </si>
  <si>
    <t>Frais de fonctionnement  Maïmouna Baldé pour la semaine</t>
  </si>
  <si>
    <t>Chèque  01530536  Approvisionnement de Caisse</t>
  </si>
  <si>
    <t>Transport Baldé bureau-banque pour retrait appro caisse</t>
  </si>
  <si>
    <t>Frais taxi moto Odette bureau- centre ville (OGUIPAR) pour recuperer la lettre reponse du Ministre (cas DIA)</t>
  </si>
  <si>
    <t>Transfert/orange money  à Chérif pour de mission du dépôt de la lettre du ministre de l'Environnement à Mamou</t>
  </si>
  <si>
    <t>Frais de transfert/orange money de v(640 000 fg) 0 Ch2rif</t>
  </si>
  <si>
    <t>Transport bureau-banque UBA pour recgarger la carte UBA pour Saïdou et Charlotte pour en forum en France</t>
  </si>
  <si>
    <t>Frais transport  A/R Tamba bureua-UE pour assister à une réunion</t>
  </si>
  <si>
    <t>Versement à Baldé pour le recharge de la carte UBA pour saïdou et Charlotte</t>
  </si>
  <si>
    <t>Facture n°47 Alpha Mamadou Diallo transfert de crédit E-recharge pour téléphone du bureau</t>
  </si>
  <si>
    <t>Paiement facture Fiscaliste 16/011/18 pour declaration des impots septembre et octobre et CNSS du 3eme trimestre</t>
  </si>
  <si>
    <t>Frais de retrait/orange money des transports par les enqueteurs</t>
  </si>
  <si>
    <t>Frais de fonctionnement  Chérif (4) jours maison-bureau</t>
  </si>
  <si>
    <t>Frais de fonctionnement Moné (4) jours maison-bureau</t>
  </si>
  <si>
    <t>Frais de fonctionnement E19  (4) jours maison-bureau</t>
  </si>
  <si>
    <t xml:space="preserve">Frais de fonctionnement E20 pour (4) jours </t>
  </si>
  <si>
    <t xml:space="preserve">Frais de fonctionnement E39 pour (4) jours </t>
  </si>
  <si>
    <t>Transport de E39 pour les enquêtes journalières</t>
  </si>
  <si>
    <t>Transport de E19 pour les enquêtes journalières</t>
  </si>
  <si>
    <t>Transfert à Odette/orange money frais d'opération pour la saisie de (3) perroquets Youyou à Sanoya</t>
  </si>
  <si>
    <t>Transfert à Odette/orange money frais  transport pour suivi juridique de d'opération pour la saisie de (3) perroquets Youyou à Sanoya</t>
  </si>
  <si>
    <t>Transfert à Odette/orange money  pour mission dépôt document juridique à Mamou</t>
  </si>
  <si>
    <t xml:space="preserve">Frais total des transfert à Odette/orange money </t>
  </si>
  <si>
    <t>Frais taxi moto Chérif bureau-centre ville (banque centrale pour versement de l'acte de transation sur le compte du fonds Forestier (cas perroquets Youyou)</t>
  </si>
  <si>
    <t>paiement deplacement taxi ville pour l'opération de saisie de (3) perroquets Youyou à Sanoya</t>
  </si>
  <si>
    <t>Frais transport Tamba pour (3) jours maison-bureau</t>
  </si>
  <si>
    <t>Transport E20 pour l'achat d'un téléphone pour enquête</t>
  </si>
  <si>
    <t>Frais taxi moto bureau-centre ville (RFI) pour un interwie</t>
  </si>
  <si>
    <t>Facture n°10 achat d'un téléphone INFINIX SMART2</t>
  </si>
  <si>
    <t>Versement à Chérif pour paiement bonus des agents des eaux et forêts pour la saisie des (3) pérroquets Youyou à, Sanoya</t>
  </si>
  <si>
    <t>Chèque  01530541   Approvisionnement de Caisse</t>
  </si>
  <si>
    <t>Frais transport bureau-banque pour dépôt lettre de virement de salaire novembre 2018</t>
  </si>
  <si>
    <t>Frais taxi moto bureau-centre ville (Minisstère Justice et DNEF) pour dépôt de lettree du MINISTRE DE L4ENVIRONNEMENT CAS Dia</t>
  </si>
  <si>
    <t>Facture 0008047 achat de (05) cartouches d'encre 201A, (02) paquets de carnets de reçus, (02) registres, (05) chronos de classeurs, (01) boite de lingette (01) dépoussièrante</t>
  </si>
  <si>
    <t>facture 0008044 achat de (05)  chronos de classeurs</t>
  </si>
  <si>
    <t>Paiement primes de stage E20 mois de novembre 2018</t>
  </si>
  <si>
    <t>Paiement  primes de stage E39 mois de novembre 2018</t>
  </si>
  <si>
    <t>paiement main de Aboubacar Camara l'entretien de la cour du bureau</t>
  </si>
  <si>
    <t>Paiement salaire novembre 2018 de Maïmouna Baldé pour l'entretien du bureau</t>
  </si>
  <si>
    <t>Frais de fonctionnement Maïmouna pour la semaine</t>
  </si>
  <si>
    <t>Achat de sceaux (03) et (02) gobellets pour les douches du bureau</t>
  </si>
  <si>
    <t>Remboursement à Odette surplus dépenses opération saisie de (03) pérroquets et voyage sur Mamou pour dépôt de la lettre cas Dia</t>
  </si>
  <si>
    <t>Versement à E19    70% du budget de  mission d'enquête à l'interieur</t>
  </si>
  <si>
    <t>Frais transport bureau- centre ville (BPMG) pour recupératrion de relevé de banque</t>
  </si>
  <si>
    <t>Versement à Tamba bonus média cas saisie de (03) pérroquets à sanoya</t>
  </si>
  <si>
    <t>Transport Chérif bureau-DNEF pour le paiemen,t des bonus des agents des eaux et forêts pour la saii*sie de (03) pérroquets à Sanoya</t>
  </si>
  <si>
    <t>Transfert de crédit recharge à E39 pour appel enquête</t>
  </si>
  <si>
    <t>Transport Tamba maison-centre ville pour achat d'un téléphone</t>
  </si>
  <si>
    <t xml:space="preserve">                                                                                                   </t>
  </si>
  <si>
    <t>Facture SN achat d'un téléphone INFINIX SMART 2</t>
  </si>
  <si>
    <t>E37</t>
  </si>
  <si>
    <t>Versement à E37 les frais mission à Mamou pour la recupération de la convocation de namory</t>
  </si>
  <si>
    <t>Frais transport E37 maison-bureau-gare routière Mamou pour la recupération de la convocation de namory</t>
  </si>
  <si>
    <t>paiement main d'œuvre Elvice Kourouma plombier la reparation et le remplacement de la colone telephone complet dans une douche du bureau</t>
  </si>
  <si>
    <t>Frais de carburant à une cible pour une enquête peau de panthère à Dabola</t>
  </si>
  <si>
    <t>Transport Chérif bureau-banque (BPMG) pour appro caisse</t>
  </si>
  <si>
    <t>Chèque  015305412   Approvisionnement de Caisse</t>
  </si>
  <si>
    <t>Facture 14 achat de douche telephone complet</t>
  </si>
  <si>
    <t>Reglement facture d'élecricité pour le mois de septembre et octobre 2018</t>
  </si>
  <si>
    <t>Reglement facture  d'Internet FDB0043  DASH BUSINESS pour la redevance  du mois de décembre 2018</t>
  </si>
  <si>
    <t>Remboursement à Chérif les frais médicaux</t>
  </si>
  <si>
    <t>Paiement main d'œuvre Aboubacar Camara pour le nettoyage de l'exterieur de la cour et l'entretien des fleurs</t>
  </si>
  <si>
    <t>Transport Chérif Bureau-centre emetteur pour la réliure des document pour l'opération à Dabola</t>
  </si>
  <si>
    <t>Transport bureau-DNEF A/R pour suivi ncas peau de crocodile à la camayenne</t>
  </si>
  <si>
    <t>Transport Baldé bureau-Cour d'Appel pour dépôt de la convocation de Naùoty</t>
  </si>
  <si>
    <t>Frais de phocopie des documents juridique pour la mission d'opération peau de panthère à Dabola</t>
  </si>
  <si>
    <t>Frais de transport bureau-Ministère de l'environnement pour assister à une réunion sur le plan et stratégie de la conservation du bafing</t>
  </si>
  <si>
    <t>Facture n°49 Alpha Mamadou Diallo transfert de crédit E-recharge pour téléphone du bureau</t>
  </si>
  <si>
    <t xml:space="preserve">2103bis </t>
  </si>
  <si>
    <t>Versement  à E20 70 % du budget pour une mission à dalaba cas abattage d'une hyène</t>
  </si>
  <si>
    <t>Versement  à  Baldé70 % du budget pour une mission opération cas peau de panthère à Dabola</t>
  </si>
  <si>
    <t>Frais tansport burteau-donka pour achat d'une poubelle  à ordure  pour le bureau</t>
  </si>
  <si>
    <t>Transport odette bureau-DNEF pour recupération du reçu de versement de l'acte de transazction sur le fonds forestier pour le cas de peau de crocodile à Camayenne</t>
  </si>
  <si>
    <t>Transfert/orange money jail visit pour les detenus de Mamou</t>
  </si>
  <si>
    <t>Frais de transfert/orange money jail visit pour les detenus de Mamou</t>
  </si>
  <si>
    <t>2070bis</t>
  </si>
  <si>
    <t>2071bis</t>
  </si>
  <si>
    <t>Facture n°50 Alpha Mamadou Diallo transfert de crédit E-recharge pour téléphone du bureau</t>
  </si>
  <si>
    <t>Virement salaire personnel octobre 2018</t>
  </si>
  <si>
    <t>Virement salaire Saïdou et Tamba octobre 2018</t>
  </si>
  <si>
    <r>
      <t>VIREMENT RE</t>
    </r>
    <r>
      <rPr>
        <b/>
        <sz val="14"/>
        <rFont val="Calibri"/>
        <family val="2"/>
        <scheme val="minor"/>
      </rPr>
      <t>ç</t>
    </r>
    <r>
      <rPr>
        <b/>
        <sz val="11"/>
        <rFont val="Calibri"/>
        <family val="2"/>
        <scheme val="minor"/>
      </rPr>
      <t>U  UNOPS  GUINEE  CONAKRY</t>
    </r>
  </si>
  <si>
    <t>Virement salairepersonnel novembre  2018</t>
  </si>
  <si>
    <t>Virement salaire Saïdou et Tamba novembre  2018</t>
  </si>
  <si>
    <t>Chèque 01530541  Approvisionnement de caisse</t>
  </si>
  <si>
    <t>Chèque 01530537   Paiement RTS pour le mois  de novembre 2018</t>
  </si>
  <si>
    <t>Frais certification Chèque 01530537   Paiement RTS pour le mois  de novembre 2018</t>
  </si>
  <si>
    <t>Chèque 01530538  Paiement facture BSPS securité bureau novembre 2018</t>
  </si>
  <si>
    <t>Chèque 01530539   salaire  comptable novembre  2018</t>
  </si>
  <si>
    <t>Chèque 01530542  Approvisionnement de caisse</t>
  </si>
  <si>
    <t>SOLDE AU 30/11/18</t>
  </si>
  <si>
    <t>Transfert/orange money du jail visit des tenus à Mamou</t>
  </si>
  <si>
    <t>Frais de transfert/orange money du jail visit des tenus à Mamou</t>
  </si>
  <si>
    <t>Virement sur le Compte USD GALF par EAGLE</t>
  </si>
  <si>
    <t>Frais de virement par BPMG</t>
  </si>
  <si>
    <t>Reçu de Saidou  pour reversement  à la caisse solde au 31/10/2018</t>
  </si>
  <si>
    <t>Reçu de E40 pour reversement à la caisse</t>
  </si>
  <si>
    <t>SOLDE  AU 30 /11/18</t>
  </si>
  <si>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</si>
  <si>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</si>
  <si>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</t>
  </si>
  <si>
    <t>Department (Investigations,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</si>
  <si>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</si>
  <si>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Donor</t>
  </si>
  <si>
    <t>Number</t>
  </si>
  <si>
    <t>Justificatifs</t>
  </si>
  <si>
    <t>Montant en dollars  (USD)</t>
  </si>
  <si>
    <t>Taux de change en dollars (USD)</t>
  </si>
  <si>
    <t>Travel subsistence</t>
  </si>
  <si>
    <t>Legal</t>
  </si>
  <si>
    <t>WILDCAT</t>
  </si>
  <si>
    <t>Oui</t>
  </si>
  <si>
    <t>Transport</t>
  </si>
  <si>
    <t>Management</t>
  </si>
  <si>
    <t>Lawyer Fees</t>
  </si>
  <si>
    <t xml:space="preserve">Transport maison bureau aller et retour </t>
  </si>
  <si>
    <t xml:space="preserve">Reçu de Chérif pour reversement à la caisse </t>
  </si>
  <si>
    <t xml:space="preserve">Transport bureau en ville </t>
  </si>
  <si>
    <t>Transport bureau la banque</t>
  </si>
  <si>
    <t xml:space="preserve">Transport conakry mamou aller / retour </t>
  </si>
  <si>
    <t>Food Allowance journaliere</t>
  </si>
  <si>
    <t>Frais d'hotel (1) nuité</t>
  </si>
  <si>
    <t>Transport maison gare routiere gombonya et gare routiere mamou a l'hotel</t>
  </si>
  <si>
    <t>Transport hotel tribunal et gare routiere mamou,tannerie a la maison nongo</t>
  </si>
  <si>
    <t xml:space="preserve">Achat d'un chargeur de telephone </t>
  </si>
  <si>
    <t xml:space="preserve">Transport bureau la banque centrale </t>
  </si>
  <si>
    <t xml:space="preserve">Transport bureau Eaux et Forets </t>
  </si>
  <si>
    <t>Remboursement transport Chérif maison-bureau du 29 au 31/10/2018</t>
  </si>
  <si>
    <t xml:space="preserve"> Transport bureau centre emetteur recharge carte UBA</t>
  </si>
  <si>
    <t>Achat de produit et frais de visite médicale</t>
  </si>
  <si>
    <t>Frais photocopie document juridique</t>
  </si>
  <si>
    <t xml:space="preserve">Transport bureau-centre emetteur pour photocopie </t>
  </si>
  <si>
    <t>Investigations</t>
  </si>
  <si>
    <t>Transport maison-bureau A/R</t>
  </si>
  <si>
    <t>transport kenien -matam pour les enquêtes</t>
  </si>
  <si>
    <t xml:space="preserve">Transport bureau maison </t>
  </si>
  <si>
    <t>Transport bureau Donka ,coleah ,port de bonfi pour les enquêtes</t>
  </si>
  <si>
    <t xml:space="preserve">Transport maison bureau A/L </t>
  </si>
  <si>
    <t>Transport  bureau ,Gbessia ,dabondy</t>
  </si>
  <si>
    <t xml:space="preserve">Transport maison-bureau A/R </t>
  </si>
  <si>
    <t xml:space="preserve">Transport bureau belle-vue , coleah ,matam </t>
  </si>
  <si>
    <t xml:space="preserve">Transport bureau belle-vue , kenien ,matam pour les enquêtes </t>
  </si>
  <si>
    <t>Achat du carburant pour chercher la peau de panthére</t>
  </si>
  <si>
    <t xml:space="preserve"> Transport du 29 au 31/10</t>
  </si>
  <si>
    <t>Food Allowance journaliere (1)</t>
  </si>
  <si>
    <t>Office Materials</t>
  </si>
  <si>
    <t>Office</t>
  </si>
  <si>
    <t>Photocopie et achat de trois chemise</t>
  </si>
  <si>
    <t xml:space="preserve"> Frais de deplacement de l'Avocat  suivi juridique Cas Carlos à Mamou</t>
  </si>
  <si>
    <t>Personnel</t>
  </si>
  <si>
    <t>Team Building</t>
  </si>
  <si>
    <t>Taxi bureau taouyah, belle-vue kaporo pour les enquêtes</t>
  </si>
  <si>
    <t>Taxi bureau maison A/R</t>
  </si>
  <si>
    <t>Transport  pour la filature du cas de Dia (affaire Carlos)</t>
  </si>
  <si>
    <t>Transport maison -bureau</t>
  </si>
  <si>
    <t>Transport pour les enquetes</t>
  </si>
  <si>
    <t>Transfert arreba</t>
  </si>
  <si>
    <t xml:space="preserve">Transport   pour les enquete journalière </t>
  </si>
  <si>
    <t>Transfert de carte arreba pour appel téléphonique</t>
  </si>
  <si>
    <t xml:space="preserve">Transport piur les enquetes journalières </t>
  </si>
  <si>
    <t>Telephone</t>
  </si>
  <si>
    <t>Frais de filature/E20 au domicile de Dia (cas Carlos)</t>
  </si>
  <si>
    <t>Bonus</t>
  </si>
  <si>
    <t>Food allowence de Cherif 2jours</t>
  </si>
  <si>
    <t>Food allowence de E39, 2jours</t>
  </si>
  <si>
    <t>Food allowence de Baldé, 2jours</t>
  </si>
  <si>
    <t>Transport maison bureau A/R</t>
  </si>
  <si>
    <t xml:space="preserve">Transport bureau  marché lambanyi ,kobaya , yattayah </t>
  </si>
  <si>
    <t>Achat d'un  power bank pour  E39</t>
  </si>
  <si>
    <t>Paiement prime de stage du mois d'Avril 2018 à E20</t>
  </si>
  <si>
    <t>Transfert arreba pour appel enquête</t>
  </si>
  <si>
    <t>Transport pour les  enquêtes journalières</t>
  </si>
  <si>
    <t>Transport Conakry-Mamou pour la recupération de la convocation de namory</t>
  </si>
  <si>
    <t>Transport gare routière hôtel</t>
  </si>
  <si>
    <t>Food alowance (2) jours pour recuperer la convocation de namory au PTI de Mamou</t>
  </si>
  <si>
    <t xml:space="preserve">Travel subsistence </t>
  </si>
  <si>
    <t xml:space="preserve">Frais  d'hôtel (1) nuité </t>
  </si>
  <si>
    <t>Transport hôtel-gare routière</t>
  </si>
  <si>
    <t>Transport Mamou-Conkry après  recupération de la convocation de namory</t>
  </si>
  <si>
    <t>Transport gare routière-maison</t>
  </si>
  <si>
    <t>Transport du 29 et 30/10/2018</t>
  </si>
  <si>
    <t>Transport Maison-bureau A/R</t>
  </si>
  <si>
    <t>Transport pour l'enquete journaliere</t>
  </si>
  <si>
    <t>Transfert de credit</t>
  </si>
  <si>
    <t>Transpport Maison-Bureau A/R</t>
  </si>
  <si>
    <t>Transport maison-gare routiere</t>
  </si>
  <si>
    <t>Ration alimentaire</t>
  </si>
  <si>
    <t>Trust building pour le guide de dalaba jusqu'à fello margadji</t>
  </si>
  <si>
    <t>Trust building</t>
  </si>
  <si>
    <t>Transport conakry-dalaba</t>
  </si>
  <si>
    <t>Achat de protege pour le vent sur la moto</t>
  </si>
  <si>
    <t xml:space="preserve">Achat de nourriture pour les guides </t>
  </si>
  <si>
    <t xml:space="preserve">Equipement </t>
  </si>
  <si>
    <t>Transport des deux motos pour aller dans les differents villages</t>
  </si>
  <si>
    <t>Transport gare routiere-hôtel</t>
  </si>
  <si>
    <t xml:space="preserve">Transfert de crédit  arreba et orange pour appel </t>
  </si>
  <si>
    <t>Trust building pour nous accompagne de fello margadji jusqu'à bowhon ou ils ont brule la viande d'hyene</t>
  </si>
  <si>
    <t>18/101GALFPC2137R05</t>
  </si>
  <si>
    <t xml:space="preserve">Transport maison gare routiére </t>
  </si>
  <si>
    <t>Ration journaliére cas peau de panthére dabola</t>
  </si>
  <si>
    <t>transfert crédit orange pour appeler le trafiquant</t>
  </si>
  <si>
    <t xml:space="preserve">Transport conakry dabola </t>
  </si>
  <si>
    <t>taxi lhôtel à la place du trafiquant , et puis allez ensemble voir la peau chez lui</t>
  </si>
  <si>
    <t xml:space="preserve">taxi moto gare routiére r lhôtel </t>
  </si>
  <si>
    <t>Taxi moto de l'hôtel pour aller rencontrer l'quipe de GALF dans l'autre hôtel</t>
  </si>
  <si>
    <t>2060bis</t>
  </si>
  <si>
    <t>Paiement prime de stage du mois d'Avril 2018 à E40</t>
  </si>
  <si>
    <t>Paiement prime de stage du mois d'Avril 2018 à E39</t>
  </si>
  <si>
    <t>Transport du 29-30/10/2018</t>
  </si>
  <si>
    <t>aiement prime de stage du mois d'Avril 2018 à E40</t>
  </si>
  <si>
    <t>Internet</t>
  </si>
  <si>
    <t>Transfert Fees</t>
  </si>
  <si>
    <t>Paiment reçu N°02  pour frais de boubelle pour la ramassage d'ordure bureau mois d'octobre</t>
  </si>
  <si>
    <t xml:space="preserve">Service </t>
  </si>
  <si>
    <t>Achat des produits d'entretien de bureau (bidon d'eau de javel, papier hygenique, plastique)</t>
  </si>
  <si>
    <t>Transport maïmouna pour l'acahat des produits d'entretien de bureau</t>
  </si>
  <si>
    <t>Team building</t>
  </si>
  <si>
    <t>Paiement deplacement taxi ville pour l'opération de saisie de (3) perroquets Youyou à Sanoya</t>
  </si>
  <si>
    <t>Paiement main d'œuvre Elvice Kourouma plombier la reparation et le remplacement de la colone telephone complet dans une douche du bureau</t>
  </si>
  <si>
    <t>Rent &amp; Utilities</t>
  </si>
  <si>
    <t>Frais tansport bureau-donka pour achat d'une poubelle  à ordure  pour le bureau</t>
  </si>
  <si>
    <t>Achat d'une poubelle  à ordure  pour le bureau</t>
  </si>
  <si>
    <t>Taxi maison-bureau A/R</t>
  </si>
  <si>
    <t>Taxi bureau-Min environnement A/R</t>
  </si>
  <si>
    <t>Taxi ratoma-sonfonia</t>
  </si>
  <si>
    <t>Taxi Aéroport-DNEF</t>
  </si>
  <si>
    <t>Jail visit</t>
  </si>
  <si>
    <t>jail visit</t>
  </si>
  <si>
    <t xml:space="preserve">Taxi eaux et forets-Maison </t>
  </si>
  <si>
    <t>Taxi maison-DNEF</t>
  </si>
  <si>
    <t>Taxi Eaux et Forets_Centre ville</t>
  </si>
  <si>
    <t>Taxi Centre ville-maison R</t>
  </si>
  <si>
    <t>Taxi maison-bureau A</t>
  </si>
  <si>
    <t>Taxi bureau-Foulamadina</t>
  </si>
  <si>
    <t>Taxi foulamadina-Maison R</t>
  </si>
  <si>
    <t xml:space="preserve">Taxi maison-Gare routière </t>
  </si>
  <si>
    <t>Frais d'hôtel (1) nuitée</t>
  </si>
  <si>
    <t>travel subsistence</t>
  </si>
  <si>
    <t>Taxi Conakry-Mamou A</t>
  </si>
  <si>
    <t>Taxi gare routière-tribunal-Hotel</t>
  </si>
  <si>
    <t xml:space="preserve">Taxi hotel-tribunal-hotel </t>
  </si>
  <si>
    <t>Taxi hotel-tribunal-pénitencier-gare routière</t>
  </si>
  <si>
    <t>Food allowance</t>
  </si>
  <si>
    <t>Taxi mamou -Conakry</t>
  </si>
  <si>
    <t>Taxi gare-maison R</t>
  </si>
  <si>
    <t>Taxi moto bureau-DNEF A/R</t>
  </si>
  <si>
    <t>Frais de nourriture pour l'équipe de l'opération de saisie des (3) pérroquets à Sanoya</t>
  </si>
  <si>
    <t>Achat de nourriture pour le detenu</t>
  </si>
  <si>
    <t>Frais de nouritures pour les detenus à Mamou</t>
  </si>
  <si>
    <t>Achat de nourriture pour les detenus de Mamou</t>
  </si>
  <si>
    <t>Achat de nourriture  pour  des tenus à Mamou</t>
  </si>
  <si>
    <t>Taxi maison-bureau(aller retour)</t>
  </si>
  <si>
    <t>Paiement de bonus media à www,guineezenith,com cas Dia dans l'affaire Carlos</t>
  </si>
  <si>
    <t>Paiement de bonus media à www,soleilfmguinee,net  cas Dia dans l'affaire Carlos</t>
  </si>
  <si>
    <t>Paiement de bonus media à www,ledeclic,net  cas Dia dans l'affaire Carlos</t>
  </si>
  <si>
    <t>Paiement de bonus media à www,lemakona,com  cas Dia dans l'affaire Carlos</t>
  </si>
  <si>
    <t>Paiement de bonus media à www,guineeprogres,com  cas Dia dans l'affaire Carlos</t>
  </si>
  <si>
    <t>Paiement de bonus media à www,flammeguinee,com  cas Dia dans l'affaire Carlos</t>
  </si>
  <si>
    <t>Paiement de bonus media à www,leverificateur,net  cas Dia dans l'affaire Carlos</t>
  </si>
  <si>
    <t>Paiement de bonus media à www,guineematin,com  cas Dia dans l'affaire Carlos</t>
  </si>
  <si>
    <t>Paiement bonus media au journal '' L'Observateur '' cas Dia dans l'affaire Carlos</t>
  </si>
  <si>
    <t>Paiement bonus media au journal '' Le Standard '' cas Dia dans l'affaire Carlos</t>
  </si>
  <si>
    <t>Paiement bonus media au journal '' Le  Rassembleur  '' cas Dia dans l'affaire Carlos</t>
  </si>
  <si>
    <t>Paiement bonus media au journal '' Affiches Guinéennes  '' cas Dia dans l'affaire Carlos</t>
  </si>
  <si>
    <t>Taxi pour les frais du motard ayant envoyé les cartes de vistes après confection en ville pour le carrefour bureau</t>
  </si>
  <si>
    <t xml:space="preserve">Paiement des frais de confection des cartes de visite </t>
  </si>
  <si>
    <t>Paiement de bonus media à la radio Soleil FM pour obtention de l'élément sonore après la participation de GALF à l'émission'' EEQ'' sur affaire Dia et autres</t>
  </si>
  <si>
    <t>Paiement de bonus media à la radio Bonheur FM  pour obtention de l'élément sonore après l'interview de l'Officier média sur l'affaire Dia via Carlos</t>
  </si>
  <si>
    <t xml:space="preserve">Taxi bureau -siege UE et enfin bureau </t>
  </si>
  <si>
    <t xml:space="preserve">Taxi maison-en ville pour la réunion avec Guinée Ecologie et enfin à la maison </t>
  </si>
  <si>
    <t>Taxi maison bureau(aller retour)</t>
  </si>
  <si>
    <t>Taxi maison, en ville pour rencontre du correspondant de rfi: en vain, mais un entretien téléphonique a eu lieu entre nous où il a expliqué les raisons du retrait de la carte d'accréditation à son correspondant historique: un rendez vous avait été pris pour le temps opportun, Et enfin retourné au bureau</t>
  </si>
  <si>
    <t>Taxi bureau-maison</t>
  </si>
  <si>
    <t>Taxi maison-siège radio pour radio bonheur</t>
  </si>
  <si>
    <t>Taxi maison-madina pour achat de téléphone et enfin bureau</t>
  </si>
  <si>
    <t>Achat de téléphone android infinix smarte2 HD</t>
  </si>
  <si>
    <t>Paiement de bonus media à www,leverificateur,net cas perroquets youyous à Sanoyah, préfecture de Coyah</t>
  </si>
  <si>
    <t>Paiement de bonus media à www,ledeclic,info  cas perroquets youyous à Sanoyah, préfecture de Coyah</t>
  </si>
  <si>
    <t>Paiement de bonus media à www,leprojecteurguinee,com  cas perroquets youyous à Sanoyah, préfecture de Coyah</t>
  </si>
  <si>
    <t>Paiement de bonus media à www,guineeprogres,com  cas perroquets youyous à Sanoyah, préfecture de Coyah</t>
  </si>
  <si>
    <t>Paiement de bonus media à www,flammeguinee,com  cas perroquets youyous à Sanoyah, préfecture de Coyah</t>
  </si>
  <si>
    <t>Paiement de bonus media à www,africavision7,com  cas perroquets youyous à Sanoyah, préfecture de Coyah</t>
  </si>
  <si>
    <t>Media</t>
  </si>
  <si>
    <t>18/11/GALFPC1955</t>
  </si>
  <si>
    <t>18/11/GALFPC1956</t>
  </si>
  <si>
    <t>18/11/GALFPC1957</t>
  </si>
  <si>
    <t>18/11/GALFPC1958</t>
  </si>
  <si>
    <t>18/11/GALFPC1960</t>
  </si>
  <si>
    <t>18/11/GALFPC1961</t>
  </si>
  <si>
    <t>18/11/GALFPC1962</t>
  </si>
  <si>
    <t>18/11/GALFPC1963</t>
  </si>
  <si>
    <t>18/11/GALFPC1965</t>
  </si>
  <si>
    <t>18/11/GALFPC1965bis</t>
  </si>
  <si>
    <t>18/11/GALFPC19666</t>
  </si>
  <si>
    <t>18/11/GALFPC1967</t>
  </si>
  <si>
    <t>18/11/GALFPC1969</t>
  </si>
  <si>
    <t>18/11/GALFPC1970</t>
  </si>
  <si>
    <t>18/11/GALFPC1972</t>
  </si>
  <si>
    <t>18/11/GALFPC1973</t>
  </si>
  <si>
    <t>18/11/GALFPC1974</t>
  </si>
  <si>
    <t>18/11/GALFPC1975</t>
  </si>
  <si>
    <t>18/11/GALFPC1977</t>
  </si>
  <si>
    <t>18/11/GALFPC1978</t>
  </si>
  <si>
    <t>18/11/GALFPC1979</t>
  </si>
  <si>
    <t>18/11/GALFPC1980</t>
  </si>
  <si>
    <t>18/11/GALFPC1981</t>
  </si>
  <si>
    <t>18/11/GALFPC1982</t>
  </si>
  <si>
    <t>18/11/GALFPC1984</t>
  </si>
  <si>
    <t>18/11/GALFPC1985</t>
  </si>
  <si>
    <t>18/11/GALFPC1986</t>
  </si>
  <si>
    <t>18/11/GALFPC1987</t>
  </si>
  <si>
    <t>18/11/GALFPC1988</t>
  </si>
  <si>
    <t>18/11/GALFPC1989</t>
  </si>
  <si>
    <t>18/11/GALFPC1990</t>
  </si>
  <si>
    <t>18/11/GALFPC1991</t>
  </si>
  <si>
    <t>18/11/GALFPC1992</t>
  </si>
  <si>
    <t>18/11/GALFPC1993</t>
  </si>
  <si>
    <t>18/11/GALFPC1994</t>
  </si>
  <si>
    <t>18/11/GALFPC1995</t>
  </si>
  <si>
    <t>18/11/GALFPC1996</t>
  </si>
  <si>
    <t>18/11/GALFPC1997</t>
  </si>
  <si>
    <t>18/11/GALFPC1998</t>
  </si>
  <si>
    <t>18/11/GALFPC1999</t>
  </si>
  <si>
    <t>18/11/GALFPC2000</t>
  </si>
  <si>
    <t>18/11/GALFPC2001</t>
  </si>
  <si>
    <t>18/11/GALFPC2002</t>
  </si>
  <si>
    <t>18/11/GALFPC2003</t>
  </si>
  <si>
    <t>18/11/GALFPC2004</t>
  </si>
  <si>
    <t>18/11/GALFPC2005</t>
  </si>
  <si>
    <t>18/11/GALFPC2006</t>
  </si>
  <si>
    <t>18/11/GALFPC2007</t>
  </si>
  <si>
    <t>18/11/GALFPC2010</t>
  </si>
  <si>
    <t>18/11/GALFPC2011</t>
  </si>
  <si>
    <t>18/11/GALFPC2013</t>
  </si>
  <si>
    <t>18/11/GALFPC2014</t>
  </si>
  <si>
    <t>18/11/GALFPC2015</t>
  </si>
  <si>
    <t>18/11/GALFPC2016</t>
  </si>
  <si>
    <t>18/11/GALFPC2017</t>
  </si>
  <si>
    <t>18/11/GALFPC2018</t>
  </si>
  <si>
    <t>18/11/GALFPC2019</t>
  </si>
  <si>
    <t>18/11/GALFPC2020</t>
  </si>
  <si>
    <t>18/11/GALFPC2021</t>
  </si>
  <si>
    <t>18/11/GALFPC2023</t>
  </si>
  <si>
    <t>18/11/GALFPC2024</t>
  </si>
  <si>
    <t>18/11/GALFPC2025</t>
  </si>
  <si>
    <t>18/11/GALFPC2026</t>
  </si>
  <si>
    <t>18/11/GALFPC2028</t>
  </si>
  <si>
    <t>18/11/GALFPC2029</t>
  </si>
  <si>
    <t>18/11/GALFPC2030</t>
  </si>
  <si>
    <t>18/11/GALFPC2031</t>
  </si>
  <si>
    <t>18/11/GALFPC2032</t>
  </si>
  <si>
    <t>18/11/GALFPC2033</t>
  </si>
  <si>
    <t>18/11/GALFPC2034</t>
  </si>
  <si>
    <t>18/11/GALFPC2035</t>
  </si>
  <si>
    <t>18/11/GALFPC2036</t>
  </si>
  <si>
    <t>18/11/GALFPC2038</t>
  </si>
  <si>
    <t>18/11/GALFPC2040</t>
  </si>
  <si>
    <t>18/11/GALFPC2041</t>
  </si>
  <si>
    <t>18/11/GALFPC2042</t>
  </si>
  <si>
    <t>18/11/GALFPC2044</t>
  </si>
  <si>
    <t>18/11/GALFPC2045</t>
  </si>
  <si>
    <t>18/11/GALFPC2046</t>
  </si>
  <si>
    <t>18/11/GALFPC2048</t>
  </si>
  <si>
    <t>18/11/GALFPC2049</t>
  </si>
  <si>
    <t>18/11/GALFPC2050</t>
  </si>
  <si>
    <t>18/11/GALFPC2051</t>
  </si>
  <si>
    <t>18/11/GALFPC2052</t>
  </si>
  <si>
    <t>18/11/GALFPC2053</t>
  </si>
  <si>
    <t>18/11/GALFPC2054</t>
  </si>
  <si>
    <t>18/11/GALFPC2055</t>
  </si>
  <si>
    <t>18/11/GALFPC2056</t>
  </si>
  <si>
    <t>18/11/GALFPC2057</t>
  </si>
  <si>
    <t>18/11/GALFPC2058</t>
  </si>
  <si>
    <t>18/11/GALFPC2059</t>
  </si>
  <si>
    <t>18/11/GALFPC2060</t>
  </si>
  <si>
    <t>18/11/GALFPC2065</t>
  </si>
  <si>
    <t>18/11/GALFPC2066</t>
  </si>
  <si>
    <t>18/11/GALFPC2067</t>
  </si>
  <si>
    <t>18/11/GALFPC2068</t>
  </si>
  <si>
    <t>18/11/GALFPC2069</t>
  </si>
  <si>
    <t>18/11/GALFPC2070</t>
  </si>
  <si>
    <t>18/11/GALFPC2071</t>
  </si>
  <si>
    <t>18/11/GALFPC2073</t>
  </si>
  <si>
    <t>18/11/GALFPC2074</t>
  </si>
  <si>
    <t>18/11/GALFPC2075</t>
  </si>
  <si>
    <t>18/11/GALFPC2076</t>
  </si>
  <si>
    <t>18/11/GALFPC2077</t>
  </si>
  <si>
    <t>18/11/GALFPC2078</t>
  </si>
  <si>
    <t>18/11/GALFPC2079</t>
  </si>
  <si>
    <t>18/11/GALFPC2081</t>
  </si>
  <si>
    <t>18/11/GALFPC2083</t>
  </si>
  <si>
    <t>18/11/GALFPC2084</t>
  </si>
  <si>
    <t>18/11/GALFPC2086</t>
  </si>
  <si>
    <t>18/11/GALFPC2087</t>
  </si>
  <si>
    <t>18/11/GALFPC2088</t>
  </si>
  <si>
    <t>18/11/GALFPC2089</t>
  </si>
  <si>
    <t>18/11/GALFPC2090</t>
  </si>
  <si>
    <t>18/11/GALFPC2091</t>
  </si>
  <si>
    <t>18/11/GALFPC2092</t>
  </si>
  <si>
    <t>18/11/GALFPC2093</t>
  </si>
  <si>
    <t>18/11/GALFPC2094</t>
  </si>
  <si>
    <t>18/11/GALFPC2095</t>
  </si>
  <si>
    <t>18/11/GALFPC2096</t>
  </si>
  <si>
    <t>18/11/GALFPC2097</t>
  </si>
  <si>
    <t>18/11/GALFPC2098</t>
  </si>
  <si>
    <t>18/11/GALFPC2101</t>
  </si>
  <si>
    <t>18/11/GALFPC2102</t>
  </si>
  <si>
    <t>18/11/GALFPC2103</t>
  </si>
  <si>
    <t>18/11/GALFPC2105</t>
  </si>
  <si>
    <t>18/11/GALFPC2106</t>
  </si>
  <si>
    <t>18/11/GALFPC2107</t>
  </si>
  <si>
    <t>18/11/GALFPC2108</t>
  </si>
  <si>
    <t>18/11/GALFPC2109</t>
  </si>
  <si>
    <t>18/11/GALFPC2110</t>
  </si>
  <si>
    <t>18/11/GALFPC2111</t>
  </si>
  <si>
    <t>18/11/GALFPC2112</t>
  </si>
  <si>
    <t>18/11/GALFPC2113</t>
  </si>
  <si>
    <t>18/11/GALFPC2114</t>
  </si>
  <si>
    <t>18/11/GALFPC2115</t>
  </si>
  <si>
    <t>18/11/GALFPC2116</t>
  </si>
  <si>
    <t>18/11/GALFPC2117</t>
  </si>
  <si>
    <t>18/11/GALFPC2119</t>
  </si>
  <si>
    <t>18/11/GALFPC2121</t>
  </si>
  <si>
    <t>18/11/GALFPC2122</t>
  </si>
  <si>
    <t>18/11/GALFPC2123</t>
  </si>
  <si>
    <t>18/11/GALFPC2060bis</t>
  </si>
  <si>
    <t>18/11/GALFPC2071 bis</t>
  </si>
  <si>
    <t>18/11/GALFPC2103bis</t>
  </si>
  <si>
    <t>18/11GALFPC2129</t>
  </si>
  <si>
    <t>18/11/GALFPC2145</t>
  </si>
  <si>
    <t>18/11/GALFPC2146</t>
  </si>
  <si>
    <t>18/11/GALFPC2147</t>
  </si>
  <si>
    <t>18/11/GALFPC2148</t>
  </si>
  <si>
    <t>18/11/GALFPC1976R31</t>
  </si>
  <si>
    <t>18/11/GALFPC1976R30</t>
  </si>
  <si>
    <t>18/11/GALFPC1976R29</t>
  </si>
  <si>
    <t>18/11/GALFPC1976R28</t>
  </si>
  <si>
    <t>18/11/GALFPC2027R43</t>
  </si>
  <si>
    <t>18/11/GALFPC2027R42</t>
  </si>
  <si>
    <t>2057bis</t>
  </si>
  <si>
    <t>Frais der transport maison-centre pour une réunion avec guinéenEcologie</t>
  </si>
  <si>
    <t>18/11/GALFPC2057bis</t>
  </si>
  <si>
    <t>Transport Tamba bureau-Radio bonheur pour une émission  cas des (03) saisie à Sanoya</t>
  </si>
  <si>
    <t>18/11/GALFPC2104R49</t>
  </si>
  <si>
    <t>18/11/GALFPC2104R48</t>
  </si>
  <si>
    <t>18/11/GALFPC2104R47</t>
  </si>
  <si>
    <t>18/11/GALFPC2104R46</t>
  </si>
  <si>
    <t>18/11/GALFPC2104R45</t>
  </si>
  <si>
    <t>18/11/GALFPC2104R44</t>
  </si>
  <si>
    <t>18/11/GALF</t>
  </si>
  <si>
    <t>18/11/GALFPC2136</t>
  </si>
  <si>
    <t>Versementt à Tamba bonus média sur le cas des (03) pérroquets  saisie àn Sanoya</t>
  </si>
  <si>
    <t>Paiement de bonus media à www,pacifiqueguinee,com  cas perroquets youyous à Sanoyah,</t>
  </si>
  <si>
    <t xml:space="preserve">Frais deplacement de voiture pour (2) jours de courses du Projet par Charlotte  et Saïdou </t>
  </si>
  <si>
    <t>Total Food allowance  de Charlotte et saïdou au Forum de la paix à Paris 70 euro/personne x 2 =140 euro (taux 11 248)</t>
  </si>
  <si>
    <t>Total Frais d'hôtel pour Charlotte et sa</t>
  </si>
  <si>
    <t>Total frais d'hôptel de Charlotte et saïdou au Forum de la paix à Paris 70 euro/personne x 2 =140 euro (taux 11 248)</t>
  </si>
  <si>
    <t>Sessou</t>
  </si>
  <si>
    <t>Frais Echographie addomino pelvienne , visite et examen bio-médical, intervention chirigicalen hostipitalisation plus achat de divers produits pharceutiques</t>
  </si>
  <si>
    <t>18/11/GALFPB164</t>
  </si>
  <si>
    <t>18/11/GALFPB166</t>
  </si>
  <si>
    <t>18/11/GALFPB167</t>
  </si>
  <si>
    <t>18/11/GALFPB168</t>
  </si>
  <si>
    <t>18/11/GALFPB169</t>
  </si>
  <si>
    <t>18/11/GALFPB170</t>
  </si>
  <si>
    <t>18/11/GALFPB171</t>
  </si>
  <si>
    <t>18/11/GALFPB172</t>
  </si>
  <si>
    <t>18/11/GALFPB176</t>
  </si>
  <si>
    <t>18/11/GALFPB177</t>
  </si>
  <si>
    <t>18/11/GALFPB180</t>
  </si>
  <si>
    <t>18/11/GALFPB181</t>
  </si>
  <si>
    <t>18/11/GALFPB182</t>
  </si>
  <si>
    <t>18/11/GALFPB183</t>
  </si>
  <si>
    <t>BPMG GNF</t>
  </si>
  <si>
    <t xml:space="preserve">Paiement salaire Mamadou saïdou Barry octobre  2018 </t>
  </si>
  <si>
    <t>Paiement salaire  Tamba Fatou Oularél octobre 2018</t>
  </si>
  <si>
    <t>Paiement Salaire Mamadou Saliou Baldé octobre  2018</t>
  </si>
  <si>
    <t>Paiement Salaire Aïssatou Sessou  octobre  2018</t>
  </si>
  <si>
    <t>Paiement Salaire Aïssatou Kéïta  octobre  2018</t>
  </si>
  <si>
    <t xml:space="preserve">Paiement salaire Mamadou saïdou Barry novembre   2018 </t>
  </si>
  <si>
    <t xml:space="preserve">Paiement salaire  Tamba Fatou Oularél novembre   2018 </t>
  </si>
  <si>
    <t xml:space="preserve">Paiement Salaire Mamadou Saliou Baldé novembre   2018 </t>
  </si>
  <si>
    <t xml:space="preserve">Paiement Salaire Aïssatou Sessou  novembre   2018 </t>
  </si>
  <si>
    <t xml:space="preserve">Paiement Salaire Amadou Oury Diallo novembre   2018 </t>
  </si>
  <si>
    <t xml:space="preserve">Paiement Salaire Aïssatou Kéïta  novembre   2018 </t>
  </si>
  <si>
    <t xml:space="preserve">Paiement Salaire Aïssatou Abdoulaye Chérif Diallo novenbre    2018 </t>
  </si>
  <si>
    <t xml:space="preserve">Paiement Salaire Amadou Oury Diallo octobre 2018 </t>
  </si>
  <si>
    <t>Paiement Salaire  comptable octobre 2018</t>
  </si>
  <si>
    <t>Paiement  salaire  comptable novembre  2018</t>
  </si>
  <si>
    <t>Chèque 01530538  Paiement facture 011/071.527A/BSPS securité bureau novembre 2018</t>
  </si>
  <si>
    <t>Bank Fees</t>
  </si>
  <si>
    <t>Chèque 01491636  Paiement facture location véhicule pour (4) Conakry-Mamou cas arrestation et défferement de Dia (affaire carlors)</t>
  </si>
  <si>
    <t>Arbitrage (9 800 USD x 9 035) pour alimentation compte GNF</t>
  </si>
  <si>
    <t>Arbitrage (9 500 USD x 9 046) pour alimentation compte GNF</t>
  </si>
  <si>
    <t xml:space="preserve">Frais de virement  par BPMG </t>
  </si>
  <si>
    <t>BPMG USD</t>
  </si>
  <si>
    <t>18/11/1GALFPC1959</t>
  </si>
  <si>
    <t>18/11/GALFPC2138R39</t>
  </si>
  <si>
    <t>18/11/GALFPC2138R40</t>
  </si>
  <si>
    <t>18/11/GALFPC2137</t>
  </si>
  <si>
    <t>18/11/GALFPC2138</t>
  </si>
  <si>
    <t>18/11/1GALFPC2009</t>
  </si>
  <si>
    <t>18/11/GALFPC2130</t>
  </si>
  <si>
    <t>18/11/GALFPC2135</t>
  </si>
  <si>
    <t>18/11/GALFPC2133</t>
  </si>
  <si>
    <t>18/11/GALFLFPC2055</t>
  </si>
  <si>
    <t>18/11/GALFPC2061R02</t>
  </si>
  <si>
    <t>18/11/GALFPC2061R03</t>
  </si>
  <si>
    <t>18/11/GALFPC2061R04</t>
  </si>
  <si>
    <t>18/11/GALFPC2061R05</t>
  </si>
  <si>
    <t>18/11/GALFPC2061R201</t>
  </si>
  <si>
    <t>18/11/GALFPC2061R07</t>
  </si>
  <si>
    <t>18/11/GALFPC2061R09</t>
  </si>
  <si>
    <t>18/11/GALFPC2061R08</t>
  </si>
  <si>
    <t>18/11/GALFPC2062R10</t>
  </si>
  <si>
    <t>18/11/GALFPC2062R23</t>
  </si>
  <si>
    <t>18/11/GALFPC2062R24</t>
  </si>
  <si>
    <t>18/11/GALFPC2062R25</t>
  </si>
  <si>
    <t>18/11/GALFPC2063R12</t>
  </si>
  <si>
    <t>18/11/GALFPC2063 Fact 19</t>
  </si>
  <si>
    <t>18/11/GALFPC2063TV</t>
  </si>
  <si>
    <t>18/11/GALFPC2063R14</t>
  </si>
  <si>
    <t>18/11/GALFPC2063R22</t>
  </si>
  <si>
    <t>18/11/GALFPC2063R16</t>
  </si>
  <si>
    <t>18/11/GALFPC2063R17</t>
  </si>
  <si>
    <t>18/11/GALFPC2063R18</t>
  </si>
  <si>
    <t>18/11/GALFPC2063R19</t>
  </si>
  <si>
    <t>18/11/GALFPC2063R20</t>
  </si>
  <si>
    <t>18/11/GALFGALFPC2134</t>
  </si>
  <si>
    <t>18/11/GALFGALFPC</t>
  </si>
  <si>
    <t>18/11/GALFGALFPC2140</t>
  </si>
  <si>
    <t>18/11/GALFGALFPC2070 bis</t>
  </si>
  <si>
    <t>18/11/GALF PC2072</t>
  </si>
  <si>
    <t>18/11/GALF PC2067</t>
  </si>
  <si>
    <t>18/11/GALFPC2100R13</t>
  </si>
  <si>
    <t>18/11/GALFPC2100R14</t>
  </si>
  <si>
    <t>18/11/GALFPC2100R25</t>
  </si>
  <si>
    <t>18/11/GALFPC2100R27</t>
  </si>
  <si>
    <t>18/11/GALFPC2100TV</t>
  </si>
  <si>
    <t>18/11/GALFPC2100R16</t>
  </si>
  <si>
    <t>18/11/GALFPC2100R17</t>
  </si>
  <si>
    <t>18/11/GALFPC2100R18</t>
  </si>
  <si>
    <t>18/11/GALFPC2100R19</t>
  </si>
  <si>
    <t>18/11/GALFPC2100R20</t>
  </si>
  <si>
    <t>18/11/GALFPC2132</t>
  </si>
  <si>
    <t>18/11/GALFPC1948R39</t>
  </si>
  <si>
    <t>18/11/GALFPC1948R38</t>
  </si>
  <si>
    <t>18/11/GALFPC1948R37</t>
  </si>
  <si>
    <t>18/11/GALFPC1948R36</t>
  </si>
  <si>
    <t>18/11/GALFPC1948R35</t>
  </si>
  <si>
    <t>18/11/GALFPC1948R34</t>
  </si>
  <si>
    <t>18/11/GALFPC1948R33</t>
  </si>
  <si>
    <t>18/11/GALFPC1948R32</t>
  </si>
  <si>
    <t>18/11/GALFFPC2055</t>
  </si>
  <si>
    <t>18/11/GALFPC2137 R01</t>
  </si>
  <si>
    <t>18/11/GALFPC2137R02</t>
  </si>
  <si>
    <t>18/11/GALFPC2137TV</t>
  </si>
  <si>
    <t>18/11/GALFPC2137R04</t>
  </si>
  <si>
    <t>18/11/GALFPC2137R03</t>
  </si>
  <si>
    <t>18/11/GALFPC2137R069</t>
  </si>
  <si>
    <t>18/11/GALFPC2137R07</t>
  </si>
  <si>
    <t>18/11/GALFPC2137R08</t>
  </si>
  <si>
    <t>18/11/GALFPC2137R11</t>
  </si>
  <si>
    <t>18/11/GALFPC2137R09</t>
  </si>
  <si>
    <t>18/11/GALFPC2118 TV</t>
  </si>
  <si>
    <t>18/11/GALFPC2118 R30</t>
  </si>
  <si>
    <t>18/11/GALFPC2118 R32</t>
  </si>
  <si>
    <t>18/11/GALFFPC2120</t>
  </si>
  <si>
    <t>18/11/GALFPC2118 F</t>
  </si>
  <si>
    <t>18/11/GALFPC2118 R31</t>
  </si>
  <si>
    <t>18/11/GALFFPC2118R33</t>
  </si>
  <si>
    <t>18/11/GALFGALFPC1968</t>
  </si>
  <si>
    <t>18/11/GALFFPC1973</t>
  </si>
  <si>
    <t>18/11/GALFPC1983</t>
  </si>
  <si>
    <t>18/11/GALFLFPC2064</t>
  </si>
  <si>
    <t>18/11/GALFPC2126</t>
  </si>
  <si>
    <t>18/11/GALFPC2127</t>
  </si>
  <si>
    <t>18/11/GALFPC2128</t>
  </si>
  <si>
    <t>18/11/GALFPC2131</t>
  </si>
  <si>
    <t>18/11/GALFPC2139</t>
  </si>
  <si>
    <t>18/11/GALFPC2141</t>
  </si>
  <si>
    <t>18/10/GALFPC1917; PC1935</t>
  </si>
  <si>
    <t>Frais de photocopie analyse cas Namory</t>
  </si>
  <si>
    <t>Facture 0008044 achat de (05)  chronos de classeurs</t>
  </si>
  <si>
    <t>Paiement main de Aboubacar Camara l'entretien de la cour du bureau</t>
  </si>
  <si>
    <t>Étiquettes de lignes</t>
  </si>
  <si>
    <t>(vide)</t>
  </si>
  <si>
    <t>Total général</t>
  </si>
  <si>
    <t>Somme de SORTIES</t>
  </si>
  <si>
    <t>Somme de Montant dépensé</t>
  </si>
  <si>
    <t>NOM</t>
  </si>
  <si>
    <t>Département</t>
  </si>
  <si>
    <t>Total reçu</t>
  </si>
  <si>
    <t>Total dépensé</t>
  </si>
  <si>
    <t>Virement interne</t>
  </si>
  <si>
    <t>Total Retrait cash</t>
  </si>
  <si>
    <t>Fonds Exterieur pour le projet</t>
  </si>
  <si>
    <t>Total reversé</t>
  </si>
  <si>
    <t>Saidou</t>
  </si>
  <si>
    <t>TOTAL CAISSE</t>
  </si>
  <si>
    <t>BPMG-21201914701-11</t>
  </si>
  <si>
    <t>GNF</t>
  </si>
  <si>
    <t>BPMG-21201914703-11</t>
  </si>
  <si>
    <t>USD</t>
  </si>
  <si>
    <t>TOTAL BANQUES</t>
  </si>
  <si>
    <t xml:space="preserve">TOTAL </t>
  </si>
  <si>
    <t>Cash book</t>
  </si>
  <si>
    <t>Mouvements mensuels</t>
  </si>
  <si>
    <t>Solde comptable au 31/10/2018</t>
  </si>
  <si>
    <t>caisse</t>
  </si>
  <si>
    <t>Reçu du bailleur</t>
  </si>
  <si>
    <t>banque</t>
  </si>
  <si>
    <t>Dépensé</t>
  </si>
  <si>
    <t>Avances</t>
  </si>
  <si>
    <t xml:space="preserve">Avances </t>
  </si>
  <si>
    <t>total</t>
  </si>
  <si>
    <t>Comptabilité</t>
  </si>
  <si>
    <t>Réel</t>
  </si>
  <si>
    <t>Difference</t>
  </si>
  <si>
    <t>Balance au 31/10/2018</t>
  </si>
  <si>
    <t>Balance au 30/11/2018</t>
  </si>
  <si>
    <t>Transport pour enquête journalière</t>
  </si>
  <si>
    <t>Transport pour l'enquête journaliere</t>
  </si>
  <si>
    <t>Achat de nouritures pour jail visil des detenus à Mamou</t>
  </si>
  <si>
    <t>REPORT SOLDE DU 31/10/2018</t>
  </si>
  <si>
    <t>Paiement Salaire Abdoulaye Chérif Diallo  octobre  2018</t>
  </si>
  <si>
    <t>Paiement Salaire Odette Kamano  octobre  2018</t>
  </si>
  <si>
    <t>Paiement Salaire Odette Kamano  novembre  2018</t>
  </si>
  <si>
    <t>Solde comptable au 30/11/2018</t>
  </si>
  <si>
    <t>Étiquettes de colonnes</t>
  </si>
  <si>
    <t>Document de Suivi financier</t>
  </si>
  <si>
    <t>EAGLE NETWORK</t>
  </si>
  <si>
    <t xml:space="preserve">Compte n° 21201914701-11 </t>
  </si>
  <si>
    <t>Intitulé :  WCP-GALF-GNF</t>
  </si>
  <si>
    <t>BILLETAGE</t>
  </si>
  <si>
    <t>Billets de :</t>
  </si>
  <si>
    <t>×</t>
  </si>
  <si>
    <t>x</t>
  </si>
  <si>
    <t>Sous total A</t>
  </si>
  <si>
    <t>Pièces de :</t>
  </si>
  <si>
    <t>Sous 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</si>
  <si>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</si>
  <si>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</si>
  <si>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</si>
  <si>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</t>
  </si>
  <si>
    <t>……………………………………………………………………………………………………..</t>
  </si>
  <si>
    <t>LE CHEF DE PROJET</t>
  </si>
  <si>
    <t>LE COMPTABLE</t>
  </si>
  <si>
    <t>Mamadou Saidou Deba Barry</t>
  </si>
  <si>
    <t xml:space="preserve">  Moné Doré</t>
  </si>
  <si>
    <t xml:space="preserve">COUVRANT LA PERIODE DU 01/11/2018 AU 30/11/2018                        </t>
  </si>
  <si>
    <r>
      <t xml:space="preserve">Arrêté de caisse en </t>
    </r>
    <r>
      <rPr>
        <b/>
        <i/>
        <sz val="16"/>
        <color indexed="10"/>
        <rFont val="Arial"/>
        <family val="2"/>
      </rPr>
      <t>(GNF)</t>
    </r>
    <r>
      <rPr>
        <b/>
        <sz val="16"/>
        <rFont val="Arial"/>
        <family val="2"/>
      </rPr>
      <t xml:space="preserve"> au 30/11/2018</t>
    </r>
  </si>
  <si>
    <r>
      <t xml:space="preserve">Justification de l'écart : </t>
    </r>
    <r>
      <rPr>
        <b/>
        <sz val="10"/>
        <color indexed="10"/>
        <rFont val="Arial"/>
        <family val="2"/>
      </rPr>
      <t xml:space="preserve">(+13) GNF car il n'ya pas de pieces de  (13) francs guineens </t>
    </r>
  </si>
  <si>
    <t>BANQUE</t>
  </si>
  <si>
    <t>Nom de la banque:</t>
  </si>
  <si>
    <t>BPMG</t>
  </si>
  <si>
    <t>Numéro du compte:</t>
  </si>
  <si>
    <t>21201914701-11</t>
  </si>
  <si>
    <t>Etat de rapprochement du solde du compte bancaire</t>
  </si>
  <si>
    <t>Intitulé du compte:</t>
  </si>
  <si>
    <t>WCP-GALF-GNF</t>
  </si>
  <si>
    <r>
      <t>en (GNF</t>
    </r>
    <r>
      <rPr>
        <b/>
        <i/>
        <sz val="12"/>
        <rFont val="Arial"/>
        <family val="2"/>
      </rPr>
      <t>)</t>
    </r>
    <r>
      <rPr>
        <b/>
        <sz val="12"/>
        <rFont val="Arial"/>
        <family val="2"/>
      </rPr>
      <t xml:space="preserve"> au</t>
    </r>
  </si>
  <si>
    <t>COMPTABILITE</t>
  </si>
  <si>
    <t xml:space="preserve">n° </t>
  </si>
  <si>
    <t>Libellé</t>
  </si>
  <si>
    <t>Débit</t>
  </si>
  <si>
    <t>Crédit</t>
  </si>
  <si>
    <t>Solde du journal de banque</t>
  </si>
  <si>
    <t>Solde de l'extrait de compte</t>
  </si>
  <si>
    <t>Le CHEF DE PROJET</t>
  </si>
  <si>
    <t>La COMPTABLE</t>
  </si>
  <si>
    <t xml:space="preserve">      Moné  Doré</t>
  </si>
  <si>
    <t xml:space="preserve">         30/11/2018</t>
  </si>
  <si>
    <t xml:space="preserve">      30/11/2018</t>
  </si>
  <si>
    <t>21201914703-11</t>
  </si>
  <si>
    <t>WCP-GALF-USD</t>
  </si>
  <si>
    <r>
      <t>Etat de rapprochement du solde du compte bancaire en (</t>
    </r>
    <r>
      <rPr>
        <b/>
        <sz val="16"/>
        <color rgb="FFFF0000"/>
        <rFont val="Arial"/>
        <family val="2"/>
      </rPr>
      <t>USD</t>
    </r>
    <r>
      <rPr>
        <b/>
        <sz val="16"/>
        <rFont val="Arial"/>
        <family val="2"/>
      </rPr>
      <t>) au</t>
    </r>
  </si>
  <si>
    <t xml:space="preserve">       Moné  Doré</t>
  </si>
  <si>
    <t>UNOPS PARSS-3</t>
  </si>
  <si>
    <t xml:space="preserve">Operation 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</si>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</sst>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d\-mmm\-yy"/>
    <numFmt numFmtId="165" formatCode="_-* #,##0\ _€_-;\-* #,##0\ _€_-;_-* &quot;-&quot;??\ _€_-;_-@_-"/>
    <numFmt numFmtId="166" formatCode="#,##0.0"/>
    <numFmt numFmtId="167" formatCode="#,##0_ ;\-#,##0\ "/>
    <numFmt numFmtId="168" formatCode="_(* #,##0.00_);_(* \(#,##0.00\);_(* &quot;-&quot;??_);_(@_)"/>
    <numFmt numFmtId="169" formatCode="_-* #,##0.0\ _€_-;\-* #,##0.0\ _€_-;_-* &quot;-&quot;??\ _€_-;_-@_-"/>
    <numFmt numFmtId="170" formatCode="#,##0.00\ _A_r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6"/>
      <name val="Arial"/>
      <family val="2"/>
    </font>
    <font>
      <b/>
      <i/>
      <sz val="16"/>
      <color indexed="10"/>
      <name val="Arial"/>
      <family val="2"/>
    </font>
    <font>
      <sz val="14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6"/>
      <color rgb="FFFF0000"/>
      <name val="Arial"/>
      <family val="2"/>
    </font>
    <font>
      <b/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3E30D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345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3" fontId="5" fillId="0" borderId="0" xfId="0" applyNumberFormat="1" applyFont="1" applyBorder="1"/>
    <xf numFmtId="0" fontId="3" fillId="2" borderId="2" xfId="0" applyFont="1" applyFill="1" applyBorder="1"/>
    <xf numFmtId="0" fontId="3" fillId="2" borderId="3" xfId="0" applyFont="1" applyFill="1" applyBorder="1"/>
    <xf numFmtId="3" fontId="5" fillId="2" borderId="3" xfId="0" applyNumberFormat="1" applyFont="1" applyFill="1" applyBorder="1"/>
    <xf numFmtId="3" fontId="5" fillId="2" borderId="4" xfId="0" applyNumberFormat="1" applyFont="1" applyFill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6" fillId="0" borderId="9" xfId="0" applyFont="1" applyFill="1" applyBorder="1"/>
    <xf numFmtId="0" fontId="7" fillId="0" borderId="9" xfId="0" applyFont="1" applyFill="1" applyBorder="1"/>
    <xf numFmtId="3" fontId="8" fillId="0" borderId="9" xfId="0" applyNumberFormat="1" applyFont="1" applyFill="1" applyBorder="1"/>
    <xf numFmtId="0" fontId="5" fillId="0" borderId="9" xfId="0" applyFont="1" applyBorder="1" applyAlignment="1">
      <alignment horizontal="left"/>
    </xf>
    <xf numFmtId="14" fontId="5" fillId="0" borderId="9" xfId="0" applyNumberFormat="1" applyFont="1" applyFill="1" applyBorder="1"/>
    <xf numFmtId="0" fontId="5" fillId="0" borderId="9" xfId="0" applyFont="1" applyFill="1" applyBorder="1"/>
    <xf numFmtId="3" fontId="5" fillId="0" borderId="9" xfId="0" applyNumberFormat="1" applyFont="1" applyFill="1" applyBorder="1" applyAlignment="1">
      <alignment horizontal="center"/>
    </xf>
    <xf numFmtId="0" fontId="5" fillId="0" borderId="9" xfId="0" applyFont="1" applyBorder="1"/>
    <xf numFmtId="14" fontId="5" fillId="0" borderId="9" xfId="0" applyNumberFormat="1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3" fontId="9" fillId="0" borderId="9" xfId="0" applyNumberFormat="1" applyFont="1" applyFill="1" applyBorder="1" applyAlignment="1">
      <alignment horizontal="center"/>
    </xf>
    <xf numFmtId="3" fontId="5" fillId="0" borderId="9" xfId="1" applyNumberFormat="1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left"/>
    </xf>
    <xf numFmtId="0" fontId="5" fillId="0" borderId="5" xfId="0" applyFont="1" applyFill="1" applyBorder="1"/>
    <xf numFmtId="3" fontId="5" fillId="0" borderId="5" xfId="1" applyNumberFormat="1" applyFont="1" applyFill="1" applyBorder="1" applyAlignment="1">
      <alignment horizontal="center"/>
    </xf>
    <xf numFmtId="0" fontId="0" fillId="0" borderId="9" xfId="0" applyBorder="1"/>
    <xf numFmtId="164" fontId="10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3" fontId="9" fillId="0" borderId="9" xfId="0" applyNumberFormat="1" applyFont="1" applyBorder="1"/>
    <xf numFmtId="3" fontId="9" fillId="0" borderId="9" xfId="0" applyNumberFormat="1" applyFont="1" applyBorder="1" applyAlignment="1">
      <alignment horizontal="center"/>
    </xf>
    <xf numFmtId="0" fontId="10" fillId="0" borderId="0" xfId="0" applyFont="1" applyBorder="1"/>
    <xf numFmtId="0" fontId="7" fillId="0" borderId="10" xfId="0" applyFont="1" applyBorder="1" applyAlignment="1">
      <alignment horizontal="right"/>
    </xf>
    <xf numFmtId="3" fontId="9" fillId="0" borderId="10" xfId="0" applyNumberFormat="1" applyFont="1" applyBorder="1"/>
    <xf numFmtId="3" fontId="9" fillId="0" borderId="11" xfId="0" applyNumberFormat="1" applyFont="1" applyBorder="1"/>
    <xf numFmtId="0" fontId="3" fillId="3" borderId="3" xfId="0" applyFont="1" applyFill="1" applyBorder="1"/>
    <xf numFmtId="3" fontId="5" fillId="3" borderId="3" xfId="0" applyNumberFormat="1" applyFont="1" applyFill="1" applyBorder="1"/>
    <xf numFmtId="3" fontId="5" fillId="3" borderId="12" xfId="0" applyNumberFormat="1" applyFont="1" applyFill="1" applyBorder="1"/>
    <xf numFmtId="0" fontId="3" fillId="3" borderId="7" xfId="0" applyFont="1" applyFill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3" fontId="5" fillId="3" borderId="13" xfId="0" applyNumberFormat="1" applyFont="1" applyFill="1" applyBorder="1" applyAlignment="1">
      <alignment horizontal="center"/>
    </xf>
    <xf numFmtId="0" fontId="3" fillId="3" borderId="7" xfId="0" applyFont="1" applyFill="1" applyBorder="1"/>
    <xf numFmtId="0" fontId="3" fillId="3" borderId="10" xfId="0" applyFont="1" applyFill="1" applyBorder="1"/>
    <xf numFmtId="3" fontId="5" fillId="3" borderId="7" xfId="0" applyNumberFormat="1" applyFont="1" applyFill="1" applyBorder="1"/>
    <xf numFmtId="3" fontId="5" fillId="3" borderId="11" xfId="0" applyNumberFormat="1" applyFont="1" applyFill="1" applyBorder="1"/>
    <xf numFmtId="0" fontId="0" fillId="0" borderId="9" xfId="0" applyFont="1" applyBorder="1"/>
    <xf numFmtId="3" fontId="2" fillId="0" borderId="9" xfId="0" applyNumberFormat="1" applyFont="1" applyBorder="1" applyAlignment="1">
      <alignment horizontal="center"/>
    </xf>
    <xf numFmtId="15" fontId="5" fillId="0" borderId="9" xfId="0" applyNumberFormat="1" applyFont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3" fontId="5" fillId="0" borderId="9" xfId="0" applyNumberFormat="1" applyFont="1" applyBorder="1" applyAlignment="1">
      <alignment horizontal="center"/>
    </xf>
    <xf numFmtId="4" fontId="5" fillId="4" borderId="9" xfId="0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3" fontId="9" fillId="0" borderId="10" xfId="0" applyNumberFormat="1" applyFont="1" applyBorder="1" applyAlignment="1">
      <alignment horizontal="center"/>
    </xf>
    <xf numFmtId="4" fontId="5" fillId="0" borderId="11" xfId="0" applyNumberFormat="1" applyFont="1" applyBorder="1"/>
    <xf numFmtId="0" fontId="3" fillId="0" borderId="0" xfId="0" applyFont="1" applyBorder="1" applyAlignment="1">
      <alignment horizontal="left"/>
    </xf>
    <xf numFmtId="3" fontId="5" fillId="3" borderId="10" xfId="0" applyNumberFormat="1" applyFont="1" applyFill="1" applyBorder="1"/>
    <xf numFmtId="0" fontId="4" fillId="0" borderId="9" xfId="0" applyFont="1" applyBorder="1"/>
    <xf numFmtId="15" fontId="4" fillId="0" borderId="9" xfId="0" applyNumberFormat="1" applyFont="1" applyBorder="1" applyAlignment="1">
      <alignment horizontal="center"/>
    </xf>
    <xf numFmtId="0" fontId="7" fillId="4" borderId="9" xfId="0" applyFont="1" applyFill="1" applyBorder="1" applyAlignment="1">
      <alignment horizontal="left"/>
    </xf>
    <xf numFmtId="4" fontId="2" fillId="0" borderId="9" xfId="0" applyNumberFormat="1" applyFont="1" applyBorder="1"/>
    <xf numFmtId="4" fontId="5" fillId="4" borderId="9" xfId="0" applyNumberFormat="1" applyFont="1" applyFill="1" applyBorder="1" applyAlignment="1"/>
    <xf numFmtId="4" fontId="0" fillId="0" borderId="9" xfId="0" applyNumberFormat="1" applyFont="1" applyBorder="1"/>
    <xf numFmtId="166" fontId="5" fillId="4" borderId="9" xfId="0" applyNumberFormat="1" applyFont="1" applyFill="1" applyBorder="1" applyAlignment="1"/>
    <xf numFmtId="1" fontId="5" fillId="0" borderId="15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9" xfId="0" applyNumberFormat="1" applyFont="1" applyBorder="1" applyAlignment="1"/>
    <xf numFmtId="0" fontId="11" fillId="0" borderId="0" xfId="0" applyFont="1" applyBorder="1"/>
    <xf numFmtId="0" fontId="9" fillId="0" borderId="10" xfId="0" applyFont="1" applyBorder="1" applyAlignment="1">
      <alignment horizontal="right"/>
    </xf>
    <xf numFmtId="4" fontId="9" fillId="0" borderId="10" xfId="0" applyNumberFormat="1" applyFont="1" applyBorder="1"/>
    <xf numFmtId="4" fontId="5" fillId="0" borderId="10" xfId="0" applyNumberFormat="1" applyFont="1" applyBorder="1"/>
    <xf numFmtId="0" fontId="0" fillId="0" borderId="0" xfId="0" applyBorder="1"/>
    <xf numFmtId="0" fontId="0" fillId="0" borderId="0" xfId="0" applyFont="1" applyBorder="1"/>
    <xf numFmtId="3" fontId="2" fillId="0" borderId="0" xfId="0" applyNumberFormat="1" applyFont="1" applyBorder="1" applyAlignment="1">
      <alignment horizontal="center"/>
    </xf>
    <xf numFmtId="15" fontId="5" fillId="0" borderId="0" xfId="0" applyNumberFormat="1" applyFont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3" fontId="0" fillId="0" borderId="0" xfId="0" applyNumberFormat="1" applyBorder="1" applyAlignment="1">
      <alignment horizontal="center"/>
    </xf>
    <xf numFmtId="165" fontId="0" fillId="0" borderId="0" xfId="1" applyNumberFormat="1" applyFont="1" applyBorder="1"/>
    <xf numFmtId="0" fontId="9" fillId="0" borderId="0" xfId="0" applyFont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4" fontId="5" fillId="0" borderId="0" xfId="0" applyNumberFormat="1" applyFont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3" fontId="9" fillId="0" borderId="0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left"/>
    </xf>
    <xf numFmtId="14" fontId="5" fillId="5" borderId="9" xfId="0" applyNumberFormat="1" applyFont="1" applyFill="1" applyBorder="1"/>
    <xf numFmtId="0" fontId="12" fillId="5" borderId="9" xfId="0" applyFont="1" applyFill="1" applyBorder="1"/>
    <xf numFmtId="0" fontId="9" fillId="5" borderId="9" xfId="0" applyFont="1" applyFill="1" applyBorder="1"/>
    <xf numFmtId="3" fontId="2" fillId="5" borderId="9" xfId="0" applyNumberFormat="1" applyFont="1" applyFill="1" applyBorder="1" applyAlignment="1">
      <alignment horizontal="center"/>
    </xf>
    <xf numFmtId="3" fontId="8" fillId="5" borderId="9" xfId="0" applyNumberFormat="1" applyFont="1" applyFill="1" applyBorder="1"/>
    <xf numFmtId="0" fontId="5" fillId="7" borderId="9" xfId="0" applyFont="1" applyFill="1" applyBorder="1" applyAlignment="1">
      <alignment horizontal="left"/>
    </xf>
    <xf numFmtId="14" fontId="5" fillId="7" borderId="9" xfId="0" applyNumberFormat="1" applyFont="1" applyFill="1" applyBorder="1"/>
    <xf numFmtId="14" fontId="5" fillId="7" borderId="9" xfId="0" applyNumberFormat="1" applyFont="1" applyFill="1" applyBorder="1" applyAlignment="1">
      <alignment horizontal="left"/>
    </xf>
    <xf numFmtId="0" fontId="5" fillId="7" borderId="9" xfId="0" applyFont="1" applyFill="1" applyBorder="1"/>
    <xf numFmtId="3" fontId="5" fillId="7" borderId="9" xfId="0" applyNumberFormat="1" applyFont="1" applyFill="1" applyBorder="1" applyAlignment="1">
      <alignment horizontal="center"/>
    </xf>
    <xf numFmtId="3" fontId="9" fillId="7" borderId="9" xfId="0" applyNumberFormat="1" applyFont="1" applyFill="1" applyBorder="1" applyAlignment="1">
      <alignment horizontal="center"/>
    </xf>
    <xf numFmtId="0" fontId="12" fillId="0" borderId="9" xfId="0" applyFont="1" applyFill="1" applyBorder="1"/>
    <xf numFmtId="3" fontId="2" fillId="0" borderId="9" xfId="0" applyNumberFormat="1" applyFont="1" applyFill="1" applyBorder="1" applyAlignment="1">
      <alignment horizontal="center"/>
    </xf>
    <xf numFmtId="0" fontId="5" fillId="6" borderId="9" xfId="0" applyFont="1" applyFill="1" applyBorder="1"/>
    <xf numFmtId="14" fontId="5" fillId="6" borderId="9" xfId="0" applyNumberFormat="1" applyFont="1" applyFill="1" applyBorder="1"/>
    <xf numFmtId="14" fontId="5" fillId="6" borderId="9" xfId="0" applyNumberFormat="1" applyFont="1" applyFill="1" applyBorder="1" applyAlignment="1">
      <alignment horizontal="left"/>
    </xf>
    <xf numFmtId="3" fontId="5" fillId="6" borderId="9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/>
    </xf>
    <xf numFmtId="3" fontId="5" fillId="6" borderId="9" xfId="1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left"/>
    </xf>
    <xf numFmtId="15" fontId="9" fillId="8" borderId="9" xfId="0" applyNumberFormat="1" applyFont="1" applyFill="1" applyBorder="1" applyAlignment="1">
      <alignment horizontal="center"/>
    </xf>
    <xf numFmtId="0" fontId="9" fillId="8" borderId="9" xfId="0" applyFont="1" applyFill="1" applyBorder="1" applyAlignment="1">
      <alignment horizontal="left"/>
    </xf>
    <xf numFmtId="3" fontId="9" fillId="8" borderId="9" xfId="0" applyNumberFormat="1" applyFont="1" applyFill="1" applyBorder="1" applyAlignment="1">
      <alignment horizontal="center"/>
    </xf>
    <xf numFmtId="15" fontId="9" fillId="0" borderId="9" xfId="0" applyNumberFormat="1" applyFont="1" applyBorder="1" applyAlignment="1">
      <alignment horizontal="center"/>
    </xf>
    <xf numFmtId="3" fontId="9" fillId="4" borderId="9" xfId="0" applyNumberFormat="1" applyFont="1" applyFill="1" applyBorder="1" applyAlignment="1">
      <alignment horizontal="center"/>
    </xf>
    <xf numFmtId="15" fontId="5" fillId="0" borderId="9" xfId="0" applyNumberFormat="1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0" fontId="0" fillId="8" borderId="9" xfId="0" applyFont="1" applyFill="1" applyBorder="1"/>
    <xf numFmtId="3" fontId="0" fillId="0" borderId="9" xfId="0" applyNumberFormat="1" applyBorder="1" applyAlignment="1">
      <alignment horizontal="center"/>
    </xf>
    <xf numFmtId="0" fontId="0" fillId="7" borderId="9" xfId="0" applyFill="1" applyBorder="1"/>
    <xf numFmtId="3" fontId="0" fillId="7" borderId="9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7" borderId="9" xfId="1" applyNumberFormat="1" applyFont="1" applyFill="1" applyBorder="1" applyAlignment="1">
      <alignment horizontal="center"/>
    </xf>
    <xf numFmtId="0" fontId="5" fillId="0" borderId="9" xfId="2" applyFont="1" applyFill="1" applyBorder="1" applyAlignment="1">
      <alignment horizontal="left"/>
    </xf>
    <xf numFmtId="0" fontId="5" fillId="0" borderId="9" xfId="2" applyFont="1" applyFill="1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/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165" fontId="0" fillId="0" borderId="0" xfId="1" applyNumberFormat="1" applyFo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4" fontId="5" fillId="0" borderId="9" xfId="2" applyNumberFormat="1" applyFont="1" applyFill="1" applyBorder="1" applyAlignment="1">
      <alignment horizontal="left" wrapText="1"/>
    </xf>
    <xf numFmtId="3" fontId="5" fillId="0" borderId="9" xfId="1" applyNumberFormat="1" applyFont="1" applyFill="1" applyBorder="1" applyAlignment="1">
      <alignment horizontal="right" wrapText="1"/>
    </xf>
    <xf numFmtId="14" fontId="5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167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14" fillId="9" borderId="9" xfId="2" applyNumberFormat="1" applyFont="1" applyFill="1" applyBorder="1" applyAlignment="1">
      <alignment horizontal="center"/>
    </xf>
    <xf numFmtId="0" fontId="14" fillId="9" borderId="9" xfId="2" applyFont="1" applyFill="1" applyBorder="1" applyAlignment="1">
      <alignment horizontal="center"/>
    </xf>
    <xf numFmtId="0" fontId="14" fillId="9" borderId="9" xfId="2" applyFont="1" applyFill="1" applyBorder="1" applyAlignment="1">
      <alignment horizontal="center" wrapText="1"/>
    </xf>
    <xf numFmtId="168" fontId="15" fillId="0" borderId="9" xfId="0" applyNumberFormat="1" applyFont="1" applyBorder="1" applyAlignment="1">
      <alignment horizontal="left"/>
    </xf>
    <xf numFmtId="168" fontId="15" fillId="0" borderId="9" xfId="0" applyNumberFormat="1" applyFont="1" applyBorder="1"/>
    <xf numFmtId="165" fontId="16" fillId="10" borderId="9" xfId="3" applyNumberFormat="1" applyFont="1" applyFill="1" applyBorder="1"/>
    <xf numFmtId="43" fontId="14" fillId="10" borderId="9" xfId="3" applyNumberFormat="1" applyFont="1" applyFill="1" applyBorder="1"/>
    <xf numFmtId="165" fontId="14" fillId="0" borderId="9" xfId="3" applyNumberFormat="1" applyFont="1" applyFill="1" applyBorder="1"/>
    <xf numFmtId="165" fontId="14" fillId="10" borderId="9" xfId="3" applyNumberFormat="1" applyFont="1" applyFill="1" applyBorder="1"/>
    <xf numFmtId="165" fontId="16" fillId="0" borderId="9" xfId="3" applyNumberFormat="1" applyFont="1" applyFill="1" applyBorder="1"/>
    <xf numFmtId="14" fontId="17" fillId="11" borderId="9" xfId="4" applyNumberFormat="1" applyFont="1" applyFill="1" applyBorder="1"/>
    <xf numFmtId="168" fontId="17" fillId="11" borderId="9" xfId="4" applyNumberFormat="1" applyFont="1" applyFill="1" applyBorder="1"/>
    <xf numFmtId="165" fontId="17" fillId="11" borderId="9" xfId="3" applyNumberFormat="1" applyFont="1" applyFill="1" applyBorder="1"/>
    <xf numFmtId="43" fontId="17" fillId="11" borderId="9" xfId="1" applyFont="1" applyFill="1" applyBorder="1"/>
    <xf numFmtId="165" fontId="14" fillId="11" borderId="9" xfId="3" applyNumberFormat="1" applyFont="1" applyFill="1" applyBorder="1"/>
    <xf numFmtId="14" fontId="11" fillId="12" borderId="16" xfId="4" applyNumberFormat="1" applyFont="1" applyFill="1" applyBorder="1"/>
    <xf numFmtId="14" fontId="11" fillId="12" borderId="17" xfId="4" applyNumberFormat="1" applyFont="1" applyFill="1" applyBorder="1"/>
    <xf numFmtId="165" fontId="11" fillId="12" borderId="17" xfId="3" applyNumberFormat="1" applyFont="1" applyFill="1" applyBorder="1"/>
    <xf numFmtId="165" fontId="11" fillId="12" borderId="17" xfId="3" applyNumberFormat="1" applyFont="1" applyFill="1" applyBorder="1" applyAlignment="1">
      <alignment horizontal="center"/>
    </xf>
    <xf numFmtId="3" fontId="11" fillId="12" borderId="17" xfId="1" applyNumberFormat="1" applyFont="1" applyFill="1" applyBorder="1" applyAlignment="1">
      <alignment horizontal="center"/>
    </xf>
    <xf numFmtId="43" fontId="11" fillId="13" borderId="9" xfId="3" applyNumberFormat="1" applyFont="1" applyFill="1" applyBorder="1"/>
    <xf numFmtId="14" fontId="17" fillId="12" borderId="18" xfId="4" applyNumberFormat="1" applyFont="1" applyFill="1" applyBorder="1"/>
    <xf numFmtId="165" fontId="17" fillId="12" borderId="0" xfId="3" applyNumberFormat="1" applyFont="1" applyFill="1" applyBorder="1" applyAlignment="1">
      <alignment horizontal="left"/>
    </xf>
    <xf numFmtId="43" fontId="17" fillId="12" borderId="0" xfId="1" applyFont="1" applyFill="1" applyBorder="1"/>
    <xf numFmtId="3" fontId="17" fillId="12" borderId="0" xfId="1" applyNumberFormat="1" applyFont="1" applyFill="1" applyBorder="1" applyAlignment="1">
      <alignment horizontal="center"/>
    </xf>
    <xf numFmtId="165" fontId="17" fillId="12" borderId="0" xfId="3" applyNumberFormat="1" applyFont="1" applyFill="1" applyBorder="1"/>
    <xf numFmtId="169" fontId="17" fillId="12" borderId="0" xfId="3" applyNumberFormat="1" applyFont="1" applyFill="1" applyBorder="1"/>
    <xf numFmtId="43" fontId="17" fillId="13" borderId="9" xfId="3" applyNumberFormat="1" applyFont="1" applyFill="1" applyBorder="1"/>
    <xf numFmtId="14" fontId="17" fillId="12" borderId="19" xfId="4" applyNumberFormat="1" applyFont="1" applyFill="1" applyBorder="1"/>
    <xf numFmtId="165" fontId="17" fillId="12" borderId="20" xfId="3" applyNumberFormat="1" applyFont="1" applyFill="1" applyBorder="1"/>
    <xf numFmtId="169" fontId="17" fillId="12" borderId="20" xfId="3" applyNumberFormat="1" applyFont="1" applyFill="1" applyBorder="1"/>
    <xf numFmtId="0" fontId="15" fillId="14" borderId="0" xfId="4" applyFont="1" applyFill="1"/>
    <xf numFmtId="165" fontId="14" fillId="0" borderId="0" xfId="3" applyNumberFormat="1" applyFont="1"/>
    <xf numFmtId="3" fontId="14" fillId="0" borderId="0" xfId="3" applyNumberFormat="1" applyFont="1" applyAlignment="1">
      <alignment horizontal="center"/>
    </xf>
    <xf numFmtId="43" fontId="14" fillId="0" borderId="0" xfId="3" applyNumberFormat="1" applyFont="1"/>
    <xf numFmtId="165" fontId="14" fillId="0" borderId="5" xfId="3" applyNumberFormat="1" applyFont="1" applyBorder="1"/>
    <xf numFmtId="170" fontId="15" fillId="0" borderId="21" xfId="4" applyNumberFormat="1" applyFont="1" applyBorder="1"/>
    <xf numFmtId="170" fontId="15" fillId="0" borderId="22" xfId="4" applyNumberFormat="1" applyFont="1" applyBorder="1"/>
    <xf numFmtId="165" fontId="17" fillId="12" borderId="22" xfId="3" applyNumberFormat="1" applyFont="1" applyFill="1" applyBorder="1"/>
    <xf numFmtId="165" fontId="17" fillId="12" borderId="23" xfId="3" applyNumberFormat="1" applyFont="1" applyFill="1" applyBorder="1"/>
    <xf numFmtId="0" fontId="17" fillId="0" borderId="0" xfId="0" applyFont="1"/>
    <xf numFmtId="165" fontId="17" fillId="0" borderId="0" xfId="0" applyNumberFormat="1" applyFont="1"/>
    <xf numFmtId="165" fontId="15" fillId="0" borderId="9" xfId="1" applyNumberFormat="1" applyFont="1" applyBorder="1"/>
    <xf numFmtId="165" fontId="17" fillId="0" borderId="9" xfId="1" applyNumberFormat="1" applyFont="1" applyBorder="1"/>
    <xf numFmtId="165" fontId="17" fillId="0" borderId="0" xfId="1" applyNumberFormat="1" applyFont="1"/>
    <xf numFmtId="165" fontId="17" fillId="0" borderId="16" xfId="1" applyNumberFormat="1" applyFont="1" applyBorder="1"/>
    <xf numFmtId="165" fontId="17" fillId="0" borderId="24" xfId="1" applyNumberFormat="1" applyFont="1" applyBorder="1"/>
    <xf numFmtId="165" fontId="17" fillId="0" borderId="0" xfId="1" applyNumberFormat="1" applyFont="1" applyBorder="1"/>
    <xf numFmtId="43" fontId="17" fillId="0" borderId="0" xfId="0" applyNumberFormat="1" applyFont="1"/>
    <xf numFmtId="165" fontId="17" fillId="0" borderId="18" xfId="1" applyNumberFormat="1" applyFont="1" applyBorder="1"/>
    <xf numFmtId="165" fontId="18" fillId="0" borderId="25" xfId="1" applyNumberFormat="1" applyFont="1" applyBorder="1"/>
    <xf numFmtId="165" fontId="17" fillId="0" borderId="25" xfId="1" applyNumberFormat="1" applyFont="1" applyBorder="1"/>
    <xf numFmtId="165" fontId="17" fillId="0" borderId="19" xfId="1" applyNumberFormat="1" applyFont="1" applyBorder="1"/>
    <xf numFmtId="165" fontId="17" fillId="0" borderId="26" xfId="1" applyNumberFormat="1" applyFont="1" applyBorder="1"/>
    <xf numFmtId="43" fontId="17" fillId="0" borderId="0" xfId="1" applyFont="1"/>
    <xf numFmtId="165" fontId="18" fillId="0" borderId="0" xfId="1" applyNumberFormat="1" applyFont="1"/>
    <xf numFmtId="165" fontId="0" fillId="0" borderId="0" xfId="0" applyNumberFormat="1"/>
    <xf numFmtId="168" fontId="14" fillId="0" borderId="9" xfId="0" applyNumberFormat="1" applyFont="1" applyBorder="1" applyAlignment="1">
      <alignment horizontal="center"/>
    </xf>
    <xf numFmtId="168" fontId="15" fillId="0" borderId="9" xfId="0" applyNumberFormat="1" applyFont="1" applyBorder="1" applyAlignment="1">
      <alignment horizontal="center"/>
    </xf>
    <xf numFmtId="43" fontId="0" fillId="0" borderId="0" xfId="1" applyFont="1"/>
    <xf numFmtId="0" fontId="14" fillId="4" borderId="1" xfId="0" applyFont="1" applyFill="1" applyBorder="1" applyAlignment="1">
      <alignment horizontal="left"/>
    </xf>
    <xf numFmtId="3" fontId="5" fillId="0" borderId="0" xfId="0" applyNumberFormat="1" applyFont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0" fontId="0" fillId="0" borderId="0" xfId="0" applyAlignment="1">
      <alignment horizontal="left" indent="1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12" fillId="0" borderId="0" xfId="0" applyFo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4" fontId="0" fillId="0" borderId="16" xfId="0" applyNumberFormat="1" applyFill="1" applyBorder="1" applyAlignment="1">
      <alignment vertical="center"/>
    </xf>
    <xf numFmtId="0" fontId="23" fillId="0" borderId="17" xfId="0" applyFont="1" applyFill="1" applyBorder="1" applyAlignment="1">
      <alignment horizontal="center"/>
    </xf>
    <xf numFmtId="3" fontId="0" fillId="0" borderId="24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0" fontId="23" fillId="0" borderId="0" xfId="0" applyFont="1" applyFill="1" applyBorder="1" applyAlignment="1">
      <alignment horizontal="center"/>
    </xf>
    <xf numFmtId="0" fontId="0" fillId="0" borderId="25" xfId="0" applyFill="1" applyBorder="1" applyAlignment="1">
      <alignment vertical="center"/>
    </xf>
    <xf numFmtId="4" fontId="0" fillId="0" borderId="19" xfId="0" applyNumberFormat="1" applyFill="1" applyBorder="1" applyAlignment="1">
      <alignment vertical="center"/>
    </xf>
    <xf numFmtId="0" fontId="23" fillId="0" borderId="20" xfId="0" applyFont="1" applyFill="1" applyBorder="1" applyAlignment="1">
      <alignment horizontal="center"/>
    </xf>
    <xf numFmtId="0" fontId="0" fillId="0" borderId="26" xfId="0" applyFill="1" applyBorder="1" applyAlignment="1">
      <alignment vertical="center"/>
    </xf>
    <xf numFmtId="4" fontId="0" fillId="0" borderId="23" xfId="0" applyNumberForma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0" fillId="0" borderId="23" xfId="1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vertical="center"/>
    </xf>
    <xf numFmtId="14" fontId="25" fillId="0" borderId="0" xfId="0" applyNumberFormat="1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7" fillId="0" borderId="18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14" fontId="29" fillId="0" borderId="0" xfId="0" applyNumberFormat="1" applyFont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14" fontId="0" fillId="0" borderId="35" xfId="0" applyNumberFormat="1" applyBorder="1" applyAlignment="1">
      <alignment horizontal="center" vertical="center"/>
    </xf>
    <xf numFmtId="3" fontId="4" fillId="0" borderId="7" xfId="0" applyNumberFormat="1" applyFont="1" applyBorder="1"/>
    <xf numFmtId="3" fontId="0" fillId="0" borderId="36" xfId="0" applyNumberFormat="1" applyBorder="1" applyAlignment="1">
      <alignment vertical="center"/>
    </xf>
    <xf numFmtId="14" fontId="0" fillId="0" borderId="45" xfId="0" applyNumberFormat="1" applyBorder="1" applyAlignment="1">
      <alignment horizontal="center" vertical="center"/>
    </xf>
    <xf numFmtId="3" fontId="0" fillId="0" borderId="5" xfId="0" applyNumberFormat="1" applyBorder="1" applyAlignment="1">
      <alignment vertical="center"/>
    </xf>
    <xf numFmtId="3" fontId="31" fillId="0" borderId="5" xfId="0" applyNumberFormat="1" applyFont="1" applyBorder="1" applyAlignment="1">
      <alignment vertical="center"/>
    </xf>
    <xf numFmtId="3" fontId="32" fillId="0" borderId="5" xfId="0" applyNumberFormat="1" applyFont="1" applyBorder="1" applyAlignment="1">
      <alignment vertical="center"/>
    </xf>
    <xf numFmtId="3" fontId="0" fillId="0" borderId="38" xfId="0" applyNumberFormat="1" applyBorder="1" applyAlignment="1">
      <alignment vertical="center"/>
    </xf>
    <xf numFmtId="4" fontId="4" fillId="0" borderId="7" xfId="0" applyNumberFormat="1" applyFont="1" applyBorder="1"/>
    <xf numFmtId="14" fontId="0" fillId="0" borderId="37" xfId="0" applyNumberFormat="1" applyBorder="1" applyAlignment="1">
      <alignment horizontal="center" vertical="center"/>
    </xf>
    <xf numFmtId="14" fontId="3" fillId="0" borderId="35" xfId="0" applyNumberFormat="1" applyFont="1" applyBorder="1" applyAlignment="1">
      <alignment horizontal="center" vertical="center"/>
    </xf>
    <xf numFmtId="3" fontId="0" fillId="0" borderId="46" xfId="0" applyNumberFormat="1" applyBorder="1" applyAlignment="1">
      <alignment vertical="center"/>
    </xf>
    <xf numFmtId="14" fontId="3" fillId="0" borderId="37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30" fillId="0" borderId="49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27" fillId="0" borderId="0" xfId="0" applyFont="1" applyAlignment="1">
      <alignment vertical="center"/>
    </xf>
    <xf numFmtId="15" fontId="25" fillId="0" borderId="0" xfId="0" applyNumberFormat="1" applyFont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0" xfId="0" applyFont="1" applyAlignment="1">
      <alignment vertical="center"/>
    </xf>
    <xf numFmtId="14" fontId="34" fillId="0" borderId="0" xfId="0" applyNumberFormat="1" applyFont="1" applyAlignment="1">
      <alignment vertical="center"/>
    </xf>
    <xf numFmtId="0" fontId="17" fillId="0" borderId="38" xfId="0" applyFont="1" applyBorder="1" applyAlignment="1">
      <alignment vertical="center"/>
    </xf>
    <xf numFmtId="14" fontId="0" fillId="0" borderId="3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4" fontId="31" fillId="0" borderId="5" xfId="0" applyNumberFormat="1" applyFont="1" applyBorder="1" applyAlignment="1">
      <alignment vertical="center"/>
    </xf>
    <xf numFmtId="3" fontId="0" fillId="0" borderId="36" xfId="0" applyNumberFormat="1" applyFont="1" applyBorder="1" applyAlignment="1">
      <alignment vertical="center"/>
    </xf>
    <xf numFmtId="14" fontId="0" fillId="0" borderId="45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3" fontId="17" fillId="0" borderId="38" xfId="0" applyNumberFormat="1" applyFont="1" applyBorder="1" applyAlignment="1">
      <alignment vertical="center"/>
    </xf>
    <xf numFmtId="14" fontId="0" fillId="0" borderId="37" xfId="0" applyNumberFormat="1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4" fontId="17" fillId="0" borderId="46" xfId="0" applyNumberFormat="1" applyFont="1" applyBorder="1" applyAlignment="1">
      <alignment vertical="center"/>
    </xf>
    <xf numFmtId="14" fontId="7" fillId="0" borderId="37" xfId="0" applyNumberFormat="1" applyFont="1" applyBorder="1" applyAlignment="1">
      <alignment horizontal="center" vertical="center"/>
    </xf>
    <xf numFmtId="3" fontId="17" fillId="0" borderId="18" xfId="0" applyNumberFormat="1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vertical="center"/>
    </xf>
    <xf numFmtId="0" fontId="35" fillId="0" borderId="0" xfId="0" applyFont="1" applyFill="1" applyBorder="1"/>
    <xf numFmtId="0" fontId="35" fillId="0" borderId="0" xfId="0" applyFont="1" applyFill="1"/>
    <xf numFmtId="3" fontId="35" fillId="0" borderId="0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" fontId="4" fillId="0" borderId="53" xfId="0" applyNumberFormat="1" applyFont="1" applyBorder="1" applyAlignment="1">
      <alignment horizontal="center" vertical="center"/>
    </xf>
    <xf numFmtId="4" fontId="4" fillId="0" borderId="54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21</xdr:row>
      <xdr:rowOff>19050</xdr:rowOff>
    </xdr:from>
    <xdr:to>
      <xdr:col>7</xdr:col>
      <xdr:colOff>533400</xdr:colOff>
      <xdr:row>22</xdr:row>
      <xdr:rowOff>95250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5791200" y="41814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15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695450" y="30289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24</xdr:row>
      <xdr:rowOff>19050</xdr:rowOff>
    </xdr:from>
    <xdr:ext cx="18531" cy="760465"/>
    <xdr:sp macro="" textlink="">
      <xdr:nvSpPr>
        <xdr:cNvPr id="4" name="Text Box 188"/>
        <xdr:cNvSpPr txBox="1">
          <a:spLocks noChangeArrowheads="1"/>
        </xdr:cNvSpPr>
      </xdr:nvSpPr>
      <xdr:spPr bwMode="auto">
        <a:xfrm>
          <a:off x="1695450" y="4762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42</xdr:row>
      <xdr:rowOff>0</xdr:rowOff>
    </xdr:from>
    <xdr:to>
      <xdr:col>5</xdr:col>
      <xdr:colOff>190500</xdr:colOff>
      <xdr:row>43</xdr:row>
      <xdr:rowOff>38100</xdr:rowOff>
    </xdr:to>
    <xdr:sp macro="" textlink="">
      <xdr:nvSpPr>
        <xdr:cNvPr id="5" name="Text Box 32"/>
        <xdr:cNvSpPr txBox="1">
          <a:spLocks noChangeArrowheads="1"/>
        </xdr:cNvSpPr>
      </xdr:nvSpPr>
      <xdr:spPr bwMode="auto">
        <a:xfrm>
          <a:off x="3924300" y="8248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42</xdr:row>
      <xdr:rowOff>0</xdr:rowOff>
    </xdr:from>
    <xdr:to>
      <xdr:col>5</xdr:col>
      <xdr:colOff>704850</xdr:colOff>
      <xdr:row>43</xdr:row>
      <xdr:rowOff>19050</xdr:rowOff>
    </xdr:to>
    <xdr:sp macro="" textlink="">
      <xdr:nvSpPr>
        <xdr:cNvPr id="6" name="Text Box 34"/>
        <xdr:cNvSpPr txBox="1">
          <a:spLocks noChangeArrowheads="1"/>
        </xdr:cNvSpPr>
      </xdr:nvSpPr>
      <xdr:spPr bwMode="auto">
        <a:xfrm>
          <a:off x="4495800" y="8248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15</xdr:row>
      <xdr:rowOff>19050</xdr:rowOff>
    </xdr:from>
    <xdr:ext cx="18531" cy="760465"/>
    <xdr:sp macro="" textlink="">
      <xdr:nvSpPr>
        <xdr:cNvPr id="7" name="Text Box 188"/>
        <xdr:cNvSpPr txBox="1">
          <a:spLocks noChangeArrowheads="1"/>
        </xdr:cNvSpPr>
      </xdr:nvSpPr>
      <xdr:spPr bwMode="auto">
        <a:xfrm>
          <a:off x="1695450" y="30289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24</xdr:row>
      <xdr:rowOff>19050</xdr:rowOff>
    </xdr:from>
    <xdr:ext cx="18531" cy="760465"/>
    <xdr:sp macro="" textlink="">
      <xdr:nvSpPr>
        <xdr:cNvPr id="8" name="Text Box 188"/>
        <xdr:cNvSpPr txBox="1">
          <a:spLocks noChangeArrowheads="1"/>
        </xdr:cNvSpPr>
      </xdr:nvSpPr>
      <xdr:spPr bwMode="auto">
        <a:xfrm>
          <a:off x="1695450" y="4762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42</xdr:row>
      <xdr:rowOff>0</xdr:rowOff>
    </xdr:from>
    <xdr:to>
      <xdr:col>5</xdr:col>
      <xdr:colOff>190500</xdr:colOff>
      <xdr:row>43</xdr:row>
      <xdr:rowOff>38100</xdr:rowOff>
    </xdr:to>
    <xdr:sp macro="" textlink="">
      <xdr:nvSpPr>
        <xdr:cNvPr id="9" name="Text Box 32"/>
        <xdr:cNvSpPr txBox="1">
          <a:spLocks noChangeArrowheads="1"/>
        </xdr:cNvSpPr>
      </xdr:nvSpPr>
      <xdr:spPr bwMode="auto">
        <a:xfrm>
          <a:off x="3924300" y="8248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42</xdr:row>
      <xdr:rowOff>0</xdr:rowOff>
    </xdr:from>
    <xdr:to>
      <xdr:col>5</xdr:col>
      <xdr:colOff>704850</xdr:colOff>
      <xdr:row>43</xdr:row>
      <xdr:rowOff>19050</xdr:rowOff>
    </xdr:to>
    <xdr:sp macro="" textlink="">
      <xdr:nvSpPr>
        <xdr:cNvPr id="10" name="Text Box 34"/>
        <xdr:cNvSpPr txBox="1">
          <a:spLocks noChangeArrowheads="1"/>
        </xdr:cNvSpPr>
      </xdr:nvSpPr>
      <xdr:spPr bwMode="auto">
        <a:xfrm>
          <a:off x="4495800" y="8248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24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610225" y="4819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181725" y="4819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448300" y="5257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019800" y="52578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3445.777184375002" createdVersion="5" refreshedVersion="5" minRefreshableVersion="3" recordCount="203">
  <cacheSource type="worksheet">
    <worksheetSource ref="B6:F209" sheet="Journal caisse nov 2018"/>
  </cacheSource>
  <cacheFields count="5">
    <cacheField name="DATE" numFmtId="0">
      <sharedItems containsNonDate="0" containsDate="1" containsString="0" containsBlank="1" minDate="2018-11-01T00:00:00" maxDate="2018-12-01T00:00:00"/>
    </cacheField>
    <cacheField name="Nom" numFmtId="0">
      <sharedItems containsBlank="1" count="13">
        <m/>
        <s v="Moné"/>
        <s v="Baldé"/>
        <s v="E39"/>
        <s v="Odette"/>
        <s v="Tamba"/>
        <s v="E20"/>
        <s v="E40"/>
        <s v="E19"/>
        <s v="Saïdou"/>
        <s v="Chérif"/>
        <s v="Charlotte"/>
        <s v="E37"/>
      </sharedItems>
    </cacheField>
    <cacheField name="LIBELLE" numFmtId="0">
      <sharedItems/>
    </cacheField>
    <cacheField name="ENTREES" numFmtId="3">
      <sharedItems containsString="0" containsBlank="1" containsNumber="1" containsInteger="1" minValue="17000" maxValue="12000000"/>
    </cacheField>
    <cacheField name="SORTIES" numFmtId="3">
      <sharedItems containsString="0" containsBlank="1" containsNumber="1" containsInteger="1" minValue="5000" maxValue="607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3446.743596296299" createdVersion="5" refreshedVersion="5" minRefreshableVersion="3" recordCount="371">
  <cacheSource type="worksheet">
    <worksheetSource ref="A1:J372" sheet="COMPTA NOVEMBRE 2018"/>
  </cacheSource>
  <cacheFields count="10">
    <cacheField name="Date" numFmtId="14">
      <sharedItems containsSemiMixedTypes="0" containsNonDate="0" containsDate="1" containsString="0" minDate="2018-11-01T00:00:00" maxDate="2018-12-01T00:00:00"/>
    </cacheField>
    <cacheField name="Libellés" numFmtId="0">
      <sharedItems longText="1"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 count="18">
        <s v="Transport"/>
        <s v="Personnel"/>
        <s v="Bank Fees"/>
        <s v="Lawyer Fees"/>
        <s v="Office Materials"/>
        <s v="Internet"/>
        <s v="Transfert Fees"/>
        <s v="Jail visit"/>
        <s v="Bonus"/>
        <s v="Travel subsistence"/>
        <s v="Telephone"/>
        <s v="Service "/>
        <s v="Equipement"/>
        <s v="Personnel "/>
        <s v="Travel subsistence "/>
        <s v="Rent &amp; Utilities"/>
        <s v="Trust building"/>
        <s v="Equipement "/>
      </sharedItems>
    </cacheField>
    <cacheField name="Department (Investigations, Legal, Operations, Media, Management, Office, Animal Care, Policy &amp; External Relations( Frais de voyage à l'etranger, mission en déhors du projet), Team Building( Repas de l'equipe , Faire une excursion)" numFmtId="0">
      <sharedItems count="6">
        <s v="Legal"/>
        <s v="Investigations"/>
        <s v="Media"/>
        <s v="Team Building"/>
        <s v="Office"/>
        <s v="Management"/>
      </sharedItems>
    </cacheField>
    <cacheField name="Montant dépensé" numFmtId="0">
      <sharedItems containsSemiMixedTypes="0" containsString="0" containsNumber="1" containsInteger="1" minValue="4500" maxValue="13467500"/>
    </cacheField>
    <cacheField name="Nom" numFmtId="0">
      <sharedItems count="15">
        <s v="Baldé"/>
        <s v="E39"/>
        <s v="Odette"/>
        <s v="Tamba"/>
        <s v="Sessou"/>
        <s v="BPMG GNF"/>
        <s v="Moné"/>
        <s v="Chérif"/>
        <s v="E19"/>
        <s v="E20"/>
        <s v="E40"/>
        <s v="Charlotte"/>
        <s v="Saïdou"/>
        <s v="BPMG USD"/>
        <s v="E37"/>
      </sharedItems>
    </cacheField>
    <cacheField name="Donor" numFmtId="0">
      <sharedItems count="1">
        <s v="WILDCAT"/>
      </sharedItems>
    </cacheField>
    <cacheField name="Number" numFmtId="0">
      <sharedItems/>
    </cacheField>
    <cacheField name="Justificatifs" numFmtId="0">
      <sharedItems/>
    </cacheField>
    <cacheField name="Montant en dollars  (USD)" numFmtId="0">
      <sharedItems containsSemiMixedTypes="0" containsString="0" containsNumber="1" minValue="0.49778761061946902" maxValue="1489.76769911504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WCP-PC" refreshedDate="43446.824870717595" createdVersion="5" refreshedVersion="5" minRefreshableVersion="3" recordCount="371">
  <cacheSource type="worksheet">
    <worksheetSource ref="A1:I372" sheet="COMPTA NOVEMBRE 2018"/>
  </cacheSource>
  <cacheFields count="9">
    <cacheField name="Date" numFmtId="14">
      <sharedItems containsSemiMixedTypes="0" containsNonDate="0" containsDate="1" containsString="0" minDate="2018-11-01T00:00:00" maxDate="2018-12-01T00:00:00"/>
    </cacheField>
    <cacheField name="Libellés" numFmtId="0">
      <sharedItems longText="1"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 count="16">
        <s v="Transport"/>
        <s v="Personnel"/>
        <s v="Bank Fees"/>
        <s v="Lawyer Fees"/>
        <s v="Office Materials"/>
        <s v="Internet"/>
        <s v="Transfert Fees"/>
        <s v="Jail visit"/>
        <s v="Bonus"/>
        <s v="Travel subsistence"/>
        <s v="Telephone"/>
        <s v="Service "/>
        <s v="Travel subsistence "/>
        <s v="Rent &amp; Utilities"/>
        <s v="Equipement "/>
        <s v="Trust building"/>
      </sharedItems>
    </cacheField>
    <cacheField name="Department (Investigations, Legal, Operations, Media, Management, Office, Animal Care, Policy &amp; External Relations( Frais de voyage à l'etranger, mission en déhors du projet), Team Building( Repas de l'equipe , Faire une excursion)" numFmtId="0">
      <sharedItems count="6">
        <s v="Legal"/>
        <s v="Investigations"/>
        <s v="Media"/>
        <s v="Team Building"/>
        <s v="Office"/>
        <s v="Management"/>
      </sharedItems>
    </cacheField>
    <cacheField name="Montant dépensé" numFmtId="0">
      <sharedItems containsSemiMixedTypes="0" containsString="0" containsNumber="1" containsInteger="1" minValue="4500" maxValue="13467500"/>
    </cacheField>
    <cacheField name="Nom" numFmtId="0">
      <sharedItems/>
    </cacheField>
    <cacheField name="Donor" numFmtId="0">
      <sharedItems count="2">
        <s v="UNOPS PARSS-3"/>
        <s v="WILDCAT"/>
      </sharedItems>
    </cacheField>
    <cacheField name="Number" numFmtId="0">
      <sharedItems/>
    </cacheField>
    <cacheField name="Justificatif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3">
  <r>
    <m/>
    <x v="0"/>
    <s v="Repport solde au 31/10/2018"/>
    <n v="7681087"/>
    <m/>
  </r>
  <r>
    <d v="2018-11-01T00:00:00"/>
    <x v="1"/>
    <s v="Chèque  01491635  Approvisionnement de Caisse"/>
    <n v="12000000"/>
    <m/>
  </r>
  <r>
    <d v="2018-11-01T00:00:00"/>
    <x v="2"/>
    <s v="Frais taxi moto bureau-centre ville -BPMG) pour dépot de la lettre de virement de salaire à la banque"/>
    <m/>
    <n v="70000"/>
  </r>
  <r>
    <d v="2018-11-02T00:00:00"/>
    <x v="3"/>
    <s v="Transport E39 bureau-centre ville pour enquête"/>
    <m/>
    <n v="28500"/>
  </r>
  <r>
    <d v="2018-11-02T00:00:00"/>
    <x v="3"/>
    <s v="Frais de fonctionnement E39 (3) jours"/>
    <m/>
    <n v="75000"/>
  </r>
  <r>
    <d v="2018-11-02T00:00:00"/>
    <x v="1"/>
    <s v="Achat d'un carton de papier rame "/>
    <m/>
    <n v="195000"/>
  </r>
  <r>
    <d v="2018-11-02T00:00:00"/>
    <x v="2"/>
    <s v="Frais taxi moto bureau-Cabinet Avocat pour le dépôt des frais de voyage sur Mamou pour le suivi juridique du cas de Carlos"/>
    <m/>
    <n v="70000"/>
  </r>
  <r>
    <d v="2018-11-02T00:00:00"/>
    <x v="2"/>
    <s v="Frais de voyage de l'Avocat pour suivi juridique cas Carlos à Mamaou"/>
    <m/>
    <n v="1200000"/>
  </r>
  <r>
    <d v="2018-11-02T00:00:00"/>
    <x v="4"/>
    <s v="Frais taxi moto bureau-Ministère de l'Env. -Cabinet Avocat pour depot lettre "/>
    <m/>
    <n v="75000"/>
  </r>
  <r>
    <d v="2018-11-02T00:00:00"/>
    <x v="1"/>
    <s v="Paiement facture internet (redevance novembre 2018)"/>
    <m/>
    <n v="3000000"/>
  </r>
  <r>
    <d v="2018-11-02T00:00:00"/>
    <x v="1"/>
    <s v="Frais transport bureau-banque pour certification chèque paiement CNSS 3ème trimestre et  RTS mois d'octobre"/>
    <m/>
    <n v="40000"/>
  </r>
  <r>
    <d v="2018-11-02T00:00:00"/>
    <x v="5"/>
    <s v="Frais taxi moto bureau centre ville (maison de presse) pour recurer les journaux "/>
    <m/>
    <n v="70000"/>
  </r>
  <r>
    <d v="2018-11-02T00:00:00"/>
    <x v="6"/>
    <s v="Frais de filature/E20 au domicile de Dia (cas Carlos)"/>
    <m/>
    <n v="85000"/>
  </r>
  <r>
    <d v="2018-11-02T00:00:00"/>
    <x v="4"/>
    <s v="Transfert/orange money pour jail visil des detenus à Mamou"/>
    <m/>
    <n v="500000"/>
  </r>
  <r>
    <d v="2018-11-02T00:00:00"/>
    <x v="1"/>
    <s v="Frais de transfert/orange money pour jail visil des detenus à Mamou"/>
    <m/>
    <n v="12000"/>
  </r>
  <r>
    <d v="2018-11-05T00:00:00"/>
    <x v="1"/>
    <s v="Reversement à la caisse par E40 relicat budget enquête"/>
    <n v="330200"/>
    <m/>
  </r>
  <r>
    <d v="2018-11-05T00:00:00"/>
    <x v="6"/>
    <s v="Paiement primes de stage E20 ocotbre 2018"/>
    <m/>
    <n v="1000000"/>
  </r>
  <r>
    <d v="2018-11-05T00:00:00"/>
    <x v="3"/>
    <s v="Paiement primes de stage E39 ocotbre 2018"/>
    <m/>
    <n v="1000000"/>
  </r>
  <r>
    <d v="2018-11-05T00:00:00"/>
    <x v="7"/>
    <s v="Paiement primes de stage E40 ocotbre 2018"/>
    <m/>
    <n v="1000000"/>
  </r>
  <r>
    <d v="2018-11-05T00:00:00"/>
    <x v="6"/>
    <s v="Remboursement Transport maison-bureua E20 du 29 au 31/10/2018"/>
    <m/>
    <n v="81000"/>
  </r>
  <r>
    <d v="2018-11-05T00:00:00"/>
    <x v="6"/>
    <s v="Frais de fonctionnement E20 pour la seamine"/>
    <m/>
    <n v="135000"/>
  </r>
  <r>
    <d v="2018-11-05T00:00:00"/>
    <x v="7"/>
    <s v="Remboursement Transport E40 maison-bureau du 29 au 30 /10/2018"/>
    <m/>
    <n v="34000"/>
  </r>
  <r>
    <d v="2018-11-05T00:00:00"/>
    <x v="7"/>
    <s v="Frais de fonctionnement E40 pour la seamine"/>
    <m/>
    <n v="85000"/>
  </r>
  <r>
    <d v="2018-11-05T00:00:00"/>
    <x v="3"/>
    <s v="Frais de fonctionnement E39 pour la seamine"/>
    <m/>
    <n v="125000"/>
  </r>
  <r>
    <d v="2018-11-05T00:00:00"/>
    <x v="8"/>
    <s v="Remboursement transport  maison-bureau E19 du 29/10/2018"/>
    <m/>
    <n v="19000"/>
  </r>
  <r>
    <d v="2018-11-05T00:00:00"/>
    <x v="5"/>
    <s v="Versment à Tamba Bonus média pour la mis aux arrêts de DIA (afaire Carlos)"/>
    <m/>
    <n v="400000"/>
  </r>
  <r>
    <d v="2018-11-05T00:00:00"/>
    <x v="8"/>
    <s v="Frais de fonctionnement E19 pour la semaine"/>
    <m/>
    <n v="95000"/>
  </r>
  <r>
    <d v="2018-11-05T00:00:00"/>
    <x v="5"/>
    <s v="Frais de fonctionnement Tamba pour la semaine"/>
    <m/>
    <n v="55000"/>
  </r>
  <r>
    <d v="2018-11-05T00:00:00"/>
    <x v="4"/>
    <s v="Frais taxi moto bureau-centre ville pour dépôt de lettre à l'OGUIPAR"/>
    <m/>
    <n v="85000"/>
  </r>
  <r>
    <d v="2018-11-05T00:00:00"/>
    <x v="1"/>
    <s v="Frais de fonctionnement Moné pour la semaine"/>
    <m/>
    <n v="175000"/>
  </r>
  <r>
    <d v="2018-11-05T00:00:00"/>
    <x v="6"/>
    <s v="Paiement Bonus pour filuture au domile de DIA"/>
    <m/>
    <n v="300000"/>
  </r>
  <r>
    <d v="2018-11-05T00:00:00"/>
    <x v="1"/>
    <s v="Achat de (10) paquets d'eau  minérale pour le bureau"/>
    <m/>
    <n v="70000"/>
  </r>
  <r>
    <d v="2018-11-06T00:00:00"/>
    <x v="1"/>
    <s v="Paiment reçu N°02 pme6ujad pour frais de boubelle pour la ramassage d'ordure bureau mois d'octobre"/>
    <m/>
    <n v="75000"/>
  </r>
  <r>
    <d v="2018-11-06T00:00:00"/>
    <x v="6"/>
    <s v="Transport E20 pour les enquêtes journalières"/>
    <m/>
    <n v="33000"/>
  </r>
  <r>
    <d v="2018-11-06T00:00:00"/>
    <x v="7"/>
    <s v="Transport E40 pour les enquêtes"/>
    <m/>
    <n v="10000"/>
  </r>
  <r>
    <d v="2018-11-06T00:00:00"/>
    <x v="3"/>
    <s v="Transport E39  pour les enquêtes journalières"/>
    <m/>
    <n v="19500"/>
  </r>
  <r>
    <d v="2018-11-06T00:00:00"/>
    <x v="6"/>
    <s v="Transfert de crédit recharge areeaba pour enquête"/>
    <m/>
    <n v="10000"/>
  </r>
  <r>
    <d v="2018-11-06T00:00:00"/>
    <x v="3"/>
    <s v="Transfert de crédit recharge areeba pour enquête"/>
    <m/>
    <n v="10000"/>
  </r>
  <r>
    <d v="2018-11-06T00:00:00"/>
    <x v="7"/>
    <s v="Transfert de crédit recharge areeaba pour enquête"/>
    <m/>
    <n v="10000"/>
  </r>
  <r>
    <d v="2018-11-06T00:00:00"/>
    <x v="9"/>
    <s v="Achat de (40) litres de carburant pour véh. Perso pour son transport maison-bureau"/>
    <m/>
    <n v="400000"/>
  </r>
  <r>
    <d v="2018-11-06T00:00:00"/>
    <x v="9"/>
    <s v="Remboursement Frais taxi moto Saïdou bureau-banque A/R "/>
    <m/>
    <n v="70000"/>
  </r>
  <r>
    <d v="2018-11-06T00:00:00"/>
    <x v="1"/>
    <s v="paiement salaire d'octobre 2018 de Maïmouna Baldé pour l'entretien du bureau"/>
    <m/>
    <n v="500000"/>
  </r>
  <r>
    <d v="2018-11-06T00:00:00"/>
    <x v="1"/>
    <s v="Frais de fonctionnement pour la semaine de Maïouna Baldé "/>
    <m/>
    <n v="70000"/>
  </r>
  <r>
    <d v="2018-11-06T00:00:00"/>
    <x v="1"/>
    <s v="Versement à Maïmouna pour achat des produits d'entretien de bureau"/>
    <m/>
    <n v="140000"/>
  </r>
  <r>
    <d v="2018-11-06T00:00:00"/>
    <x v="1"/>
    <s v="transport maïmouna pour l'acahat des produits d'entretien de bureau"/>
    <m/>
    <n v="15000"/>
  </r>
  <r>
    <d v="2018-11-06T00:00:00"/>
    <x v="8"/>
    <s v="Transport E19 pour les enquêtes journalières "/>
    <m/>
    <n v="16000"/>
  </r>
  <r>
    <d v="2018-11-06T00:00:00"/>
    <x v="1"/>
    <s v="Achat de chaussures (repose pieds) pour le bureau"/>
    <m/>
    <n v="70000"/>
  </r>
  <r>
    <d v="2018-11-06T00:00:00"/>
    <x v="1"/>
    <s v="Achat de (2) ampoules pour la cour du bureau"/>
    <m/>
    <n v="20000"/>
  </r>
  <r>
    <d v="2018-11-06T00:00:00"/>
    <x v="1"/>
    <s v="Transport bureua-banque A/R pour retrait de chéquier et relevé de banque"/>
    <m/>
    <n v="70000"/>
  </r>
  <r>
    <d v="2018-11-06T00:00:00"/>
    <x v="1"/>
    <s v="Achat d'un ballais long pour le nettoyage de la cour"/>
    <m/>
    <n v="20000"/>
  </r>
  <r>
    <d v="2018-11-06T00:00:00"/>
    <x v="10"/>
    <s v="Frais de fonctionnement Chérif pour la semaine"/>
    <m/>
    <n v="50000"/>
  </r>
  <r>
    <d v="2018-11-06T00:00:00"/>
    <x v="9"/>
    <s v="Frais taxi moto bureau-Ministère de l'Env. pour une réunion"/>
    <m/>
    <n v="70000"/>
  </r>
  <r>
    <d v="2018-11-06T00:00:00"/>
    <x v="10"/>
    <s v="Remboursement transport Chérif maison-bureau du 29 au 31/10/2018"/>
    <m/>
    <n v="30000"/>
  </r>
  <r>
    <d v="2018-11-06T00:00:00"/>
    <x v="11"/>
    <s v="Paiement Food allowance (5) jours pour Charlotte HOUPLINE"/>
    <m/>
    <n v="600000"/>
  </r>
  <r>
    <d v="2018-11-06T00:00:00"/>
    <x v="1"/>
    <s v="Paiement frais deplacement taxi Aéoroport- bureau de Charlotte HOUPLINE"/>
    <m/>
    <n v="50000"/>
  </r>
  <r>
    <d v="2018-11-06T00:00:00"/>
    <x v="1"/>
    <s v="Facture n°46 Alpha Mamadou Diallo transfert de crédit E-recharge pour téléphone du bureau"/>
    <m/>
    <n v="800000"/>
  </r>
  <r>
    <d v="2018-11-06T00:00:00"/>
    <x v="1"/>
    <s v="Paiement frais parparking pour astationnement à l'Aéroport"/>
    <m/>
    <n v="5000"/>
  </r>
  <r>
    <d v="2018-11-07T00:00:00"/>
    <x v="1"/>
    <s v="Reçu de Odette kamano pour reversement à la caisse relicat budget suivi juridique cas carlos "/>
    <n v="200000"/>
    <m/>
  </r>
  <r>
    <d v="2018-11-07T00:00:00"/>
    <x v="10"/>
    <s v="Frais taxi moto bureau-OGUIPAR pour signature de la lettre cas Sabouya "/>
    <m/>
    <n v="70000"/>
  </r>
  <r>
    <d v="2018-11-07T00:00:00"/>
    <x v="8"/>
    <s v="Transport E19 bureau-Ambassade pour depôt de déplian à Mr Saïdou"/>
    <m/>
    <n v="10000"/>
  </r>
  <r>
    <d v="2018-11-08T00:00:00"/>
    <x v="10"/>
    <s v="Frais taxi moto bureau-banque pour retrait"/>
    <m/>
    <n v="70000"/>
  </r>
  <r>
    <d v="2018-11-08T00:00:00"/>
    <x v="1"/>
    <s v="Chèque  01491640  Approvisionnement de Caisse"/>
    <n v="12000000"/>
    <m/>
  </r>
  <r>
    <d v="2018-11-08T00:00:00"/>
    <x v="11"/>
    <s v="Versement à Saïdou pour les frais de food, transport et hôtel du forum à paris"/>
    <m/>
    <n v="6072000"/>
  </r>
  <r>
    <d v="2018-11-08T00:00:00"/>
    <x v="6"/>
    <s v="Paiement prime de stage du mois d'Avril 2018 à E20"/>
    <m/>
    <n v="600000"/>
  </r>
  <r>
    <d v="2018-11-08T00:00:00"/>
    <x v="3"/>
    <s v="Paiement prime de stage du mois d'Avril 2018 à E39"/>
    <m/>
    <n v="600000"/>
  </r>
  <r>
    <d v="2018-11-08T00:00:00"/>
    <x v="7"/>
    <s v="Paiement prime de stage du mois d'Avril 2018 à E40"/>
    <m/>
    <n v="600000"/>
  </r>
  <r>
    <d v="2018-11-08T00:00:00"/>
    <x v="9"/>
    <s v="Frais divers deplacement  de Charlotte et saïdou pour mles courses du projet"/>
    <m/>
    <n v="150000"/>
  </r>
  <r>
    <d v="2018-11-08T00:00:00"/>
    <x v="4"/>
    <s v="Frais de fonctionnement odette pour la semaine"/>
    <m/>
    <n v="65000"/>
  </r>
  <r>
    <d v="2018-11-09T00:00:00"/>
    <x v="8"/>
    <s v="Transport E19 pour les enquêtes journalières "/>
    <m/>
    <n v="19000"/>
  </r>
  <r>
    <d v="2018-11-09T00:00:00"/>
    <x v="1"/>
    <s v="Achat de (20) litres d'essence pour le groupe électrogène"/>
    <m/>
    <n v="200000"/>
  </r>
  <r>
    <d v="2018-11-09T00:00:00"/>
    <x v="1"/>
    <s v="Transport bureau-satation Star pour achat d'essence pour le groupe éléctrogène"/>
    <m/>
    <n v="10000"/>
  </r>
  <r>
    <d v="2018-11-09T00:00:00"/>
    <x v="8"/>
    <s v="Complement Transport  E19 pour enquête journalière"/>
    <m/>
    <n v="5000"/>
  </r>
  <r>
    <d v="2018-11-09T00:00:00"/>
    <x v="11"/>
    <s v="Frais deplacement de voiture pour (2) jours de courses du Projet par Charlotte  et Saïdou "/>
    <m/>
    <n v="600000"/>
  </r>
  <r>
    <d v="2018-11-09T00:00:00"/>
    <x v="11"/>
    <s v="Frais deplacement de voiture bureau-Aéoroport de Charlotte"/>
    <m/>
    <n v="25000"/>
  </r>
  <r>
    <d v="2018-11-09T00:00:00"/>
    <x v="5"/>
    <s v="Transport Tamba pour recupération cartes de visites"/>
    <m/>
    <n v="44000"/>
  </r>
  <r>
    <d v="2018-11-09T00:00:00"/>
    <x v="5"/>
    <s v="Frais confection de cartes (200) de vivites de charlotte et saîdou "/>
    <m/>
    <n v="300000"/>
  </r>
  <r>
    <d v="2018-11-09T00:00:00"/>
    <x v="5"/>
    <s v="Versement à tamba bonus média"/>
    <m/>
    <n v="310000"/>
  </r>
  <r>
    <d v="2018-11-12T00:00:00"/>
    <x v="1"/>
    <s v="Frais ticket redevance parking"/>
    <m/>
    <n v="5000"/>
  </r>
  <r>
    <d v="2018-11-12T00:00:00"/>
    <x v="10"/>
    <s v="Transport Chérif bureau-UBA pour la recharge de la carte UBA pour le forum et saïdou et Charlotte en France"/>
    <m/>
    <n v="10000"/>
  </r>
  <r>
    <d v="2018-11-12T00:00:00"/>
    <x v="6"/>
    <s v="Transport E20 pour les enquêtes journalières"/>
    <m/>
    <n v="8000"/>
  </r>
  <r>
    <d v="2018-11-12T00:00:00"/>
    <x v="7"/>
    <s v="Transport E40 pour les enquêtes journalières"/>
    <m/>
    <n v="10000"/>
  </r>
  <r>
    <d v="2018-11-12T00:00:00"/>
    <x v="11"/>
    <s v="Versement à Chérif pour le recharge de la carte UBA pour saïdou et Charlotte"/>
    <m/>
    <n v="2700000"/>
  </r>
  <r>
    <d v="2018-11-12T00:00:00"/>
    <x v="3"/>
    <s v="Transport E39 pour les enquêtes journalières"/>
    <m/>
    <n v="21000"/>
  </r>
  <r>
    <d v="2018-11-12T00:00:00"/>
    <x v="8"/>
    <s v="Transport E19 pour les enquêtes journalières "/>
    <m/>
    <n v="29000"/>
  </r>
  <r>
    <d v="2018-11-12T00:00:00"/>
    <x v="3"/>
    <s v="Frais de fonctionnement E39 pour la seamine"/>
    <m/>
    <n v="125000"/>
  </r>
  <r>
    <d v="2018-11-12T00:00:00"/>
    <x v="6"/>
    <s v="Frais de fonctionnement  E20 pour la semaine "/>
    <m/>
    <n v="135000"/>
  </r>
  <r>
    <d v="2018-11-12T00:00:00"/>
    <x v="7"/>
    <s v="Frais de fonctionnement E40 pour la seamine"/>
    <m/>
    <n v="85000"/>
  </r>
  <r>
    <d v="2018-11-12T00:00:00"/>
    <x v="3"/>
    <s v="Transfert de crédits recharge à E39 pour appel enquête"/>
    <m/>
    <n v="10000"/>
  </r>
  <r>
    <d v="2018-11-12T00:00:00"/>
    <x v="6"/>
    <s v=" "/>
    <m/>
    <n v="10000"/>
  </r>
  <r>
    <d v="2018-11-12T00:00:00"/>
    <x v="8"/>
    <s v="Frais de fonctionnement E19 pour la semaine"/>
    <m/>
    <n v="95000"/>
  </r>
  <r>
    <d v="2018-11-12T00:00:00"/>
    <x v="1"/>
    <s v="Frais de fonctionnement  Maïmouna Baldé pour la semaine"/>
    <m/>
    <n v="70000"/>
  </r>
  <r>
    <d v="2018-11-12T00:00:00"/>
    <x v="4"/>
    <s v="Transfert/orange money pour jail visil des detenus à Mamou"/>
    <m/>
    <n v="500000"/>
  </r>
  <r>
    <d v="2018-11-12T00:00:00"/>
    <x v="1"/>
    <s v="Chèque  01530536  Approvisionnement de Caisse"/>
    <n v="12000000"/>
    <m/>
  </r>
  <r>
    <d v="2018-11-12T00:00:00"/>
    <x v="2"/>
    <s v="Transport Baldé bureau-banque pour retrait appro caisse"/>
    <m/>
    <n v="40000"/>
  </r>
  <r>
    <d v="2018-11-12T00:00:00"/>
    <x v="5"/>
    <s v="Frais de fonctionnement Tamba pour la semaine"/>
    <m/>
    <n v="55000"/>
  </r>
  <r>
    <d v="2018-11-12T00:00:00"/>
    <x v="10"/>
    <s v="Frais de fonctionnement Chérif pour la semaine"/>
    <m/>
    <n v="50000"/>
  </r>
  <r>
    <d v="2018-11-12T00:00:00"/>
    <x v="1"/>
    <s v="Frais de transfert/orange money pour jail visil des detenus à Mamou"/>
    <m/>
    <n v="12000"/>
  </r>
  <r>
    <d v="2018-11-12T00:00:00"/>
    <x v="1"/>
    <s v="Frais de fonctionnement Moné pour la semaine"/>
    <m/>
    <n v="175000"/>
  </r>
  <r>
    <d v="2018-11-12T00:00:00"/>
    <x v="4"/>
    <s v="Frais taxi moto Odette bureau- centre ville (OGUIPAR) pour recuperer la lettre reponse du Ministre (cas DIA)"/>
    <m/>
    <n v="70000"/>
  </r>
  <r>
    <d v="2018-11-13T00:00:00"/>
    <x v="10"/>
    <s v="Transfert/orange money  à Chérif pour de mission du dépôt de la lettre du ministre de l'Environnement à Mamou"/>
    <m/>
    <n v="640000"/>
  </r>
  <r>
    <d v="2018-11-13T00:00:00"/>
    <x v="1"/>
    <s v="Frais de transfert/orange money de v(640 000 fg) 0 Ch2rif"/>
    <m/>
    <n v="20000"/>
  </r>
  <r>
    <d v="2018-11-14T00:00:00"/>
    <x v="2"/>
    <s v="Transport bureau-banque UBA pour recgarger la carte UBA pour Saïdou et Charlotte pour en forum en France"/>
    <m/>
    <n v="10000"/>
  </r>
  <r>
    <d v="2018-11-14T00:00:00"/>
    <x v="5"/>
    <s v="Frais transport  A/R Tamba bureua-UE pour assister à une réunion"/>
    <m/>
    <n v="70000"/>
  </r>
  <r>
    <d v="2018-11-14T00:00:00"/>
    <x v="11"/>
    <s v="Versement à Baldé pour le recharge de la carte UBA pour saïdou et Charlotte"/>
    <m/>
    <n v="2800000"/>
  </r>
  <r>
    <d v="2018-11-14T00:00:00"/>
    <x v="4"/>
    <s v="Frais de fonctionnement odette pour la semaine"/>
    <m/>
    <n v="65000"/>
  </r>
  <r>
    <d v="2018-11-16T00:00:00"/>
    <x v="1"/>
    <s v="Facture n°47 Alpha Mamadou Diallo transfert de crédit E-recharge pour téléphone du bureau"/>
    <m/>
    <n v="800000"/>
  </r>
  <r>
    <d v="2018-11-16T00:00:00"/>
    <x v="1"/>
    <s v="Paiement facture Fiscaliste 16/011/18 pour declaration des impots septembre et octobre et CNSS du 3eme trimestre"/>
    <m/>
    <n v="600000"/>
  </r>
  <r>
    <d v="2018-11-16T00:00:00"/>
    <x v="5"/>
    <s v="Frais der transport maison-centre pour une réunion avec guinéenEcologie"/>
    <m/>
    <n v="70000"/>
  </r>
  <r>
    <d v="2018-11-16T00:00:00"/>
    <x v="8"/>
    <s v="Transport E19 pour les enquêtes journalières "/>
    <m/>
    <n v="16000"/>
  </r>
  <r>
    <d v="2018-11-16T00:00:00"/>
    <x v="6"/>
    <s v="Transport E20 pour les enquêtes journalières"/>
    <m/>
    <n v="33500"/>
  </r>
  <r>
    <d v="2018-11-16T00:00:00"/>
    <x v="1"/>
    <s v="Frais de retrait/orange money des transports par les enqueteurs"/>
    <m/>
    <n v="12000"/>
  </r>
  <r>
    <d v="2018-11-16T00:00:00"/>
    <x v="3"/>
    <s v="Transport E39  pour les enquêtes journalières"/>
    <m/>
    <n v="12500"/>
  </r>
  <r>
    <d v="2018-11-18T00:00:00"/>
    <x v="4"/>
    <s v="Transfert à Odette/orange money frais d'opération pour la saisie de (3) perroquets Youyou à Sanoya"/>
    <m/>
    <n v="150000"/>
  </r>
  <r>
    <d v="2018-11-18T00:00:00"/>
    <x v="4"/>
    <s v="Transfert à Odette/orange money frais  transport pour suivi juridique de d'opération pour la saisie de (3) perroquets Youyou à Sanoya"/>
    <m/>
    <n v="140000"/>
  </r>
  <r>
    <d v="2018-11-18T00:00:00"/>
    <x v="4"/>
    <s v="Transfert à Odette/orange money  pour mission dépôt document juridique à Mamou"/>
    <m/>
    <n v="640000"/>
  </r>
  <r>
    <d v="2018-11-18T00:00:00"/>
    <x v="1"/>
    <s v="Frais total des transfert à Odette/orange money "/>
    <m/>
    <n v="33000"/>
  </r>
  <r>
    <d v="2018-11-19T00:00:00"/>
    <x v="10"/>
    <s v="Frais de fonctionnement  Chérif (4) jours maison-bureau"/>
    <m/>
    <n v="40000"/>
  </r>
  <r>
    <d v="2018-11-19T00:00:00"/>
    <x v="1"/>
    <s v="Frais de fonctionnement Moné (4) jours maison-bureau"/>
    <m/>
    <n v="140000"/>
  </r>
  <r>
    <d v="2018-11-19T00:00:00"/>
    <x v="8"/>
    <s v="Frais de fonctionnement E19  (4) jours maison-bureau"/>
    <m/>
    <n v="76000"/>
  </r>
  <r>
    <d v="2018-11-19T00:00:00"/>
    <x v="6"/>
    <s v="Frais de fonctionnement E20 pour (4) jours "/>
    <m/>
    <n v="108000"/>
  </r>
  <r>
    <d v="2018-11-19T00:00:00"/>
    <x v="3"/>
    <s v="Frais de fonctionnement E39 pour (4) jours "/>
    <m/>
    <n v="100000"/>
  </r>
  <r>
    <d v="2018-11-19T00:00:00"/>
    <x v="3"/>
    <s v="Transport de E39 pour les enquêtes journalières"/>
    <m/>
    <n v="14000"/>
  </r>
  <r>
    <d v="2018-11-19T00:00:00"/>
    <x v="4"/>
    <s v="Transfert/orange money jail visit pour les detenus de Mamou"/>
    <m/>
    <n v="500000"/>
  </r>
  <r>
    <d v="2018-11-19T00:00:00"/>
    <x v="1"/>
    <s v="Frais de transfert/orange money jail visit pour les detenus de Mamou"/>
    <m/>
    <n v="12000"/>
  </r>
  <r>
    <d v="2018-11-21T00:00:00"/>
    <x v="3"/>
    <s v="Transport de E39 pour les enquêtes journalières"/>
    <m/>
    <n v="21000"/>
  </r>
  <r>
    <d v="2018-11-21T00:00:00"/>
    <x v="8"/>
    <s v="Transport de E19 pour les enquêtes journalières"/>
    <m/>
    <n v="12500"/>
  </r>
  <r>
    <d v="2018-11-21T00:00:00"/>
    <x v="3"/>
    <s v="Transfert de crédit recharge areeba pour enquête"/>
    <m/>
    <n v="10000"/>
  </r>
  <r>
    <d v="2018-11-21T00:00:00"/>
    <x v="6"/>
    <s v="Transfert de crédit recharge areeba pour enquête"/>
    <m/>
    <n v="5000"/>
  </r>
  <r>
    <d v="2018-11-21T00:00:00"/>
    <x v="10"/>
    <s v="Frais taxi moto Chérif bureau-centre ville (banque centrale pour versement de l'acte de transation sur le compte du fonds Forestier (cas perroquets Youyou)"/>
    <m/>
    <n v="70000"/>
  </r>
  <r>
    <d v="2018-11-21T00:00:00"/>
    <x v="1"/>
    <s v="paiement deplacement taxi ville pour l'opération de saisie de (3) perroquets Youyou à Sanoya"/>
    <m/>
    <n v="250000"/>
  </r>
  <r>
    <d v="2018-11-21T00:00:00"/>
    <x v="5"/>
    <s v="Frais transport Tamba pour (3) jours maison-bureau"/>
    <m/>
    <n v="33000"/>
  </r>
  <r>
    <d v="2018-11-21T00:00:00"/>
    <x v="6"/>
    <s v="Transport E20 pour l'achat d'un téléphone pour enquête"/>
    <m/>
    <n v="13000"/>
  </r>
  <r>
    <d v="2018-11-21T00:00:00"/>
    <x v="5"/>
    <s v="Frais taxi moto bureau-centre ville (RFI) pour un interwie"/>
    <m/>
    <n v="70000"/>
  </r>
  <r>
    <d v="2018-11-21T00:00:00"/>
    <x v="6"/>
    <s v="Facture n°10 achat d'un téléphone INFINIX SMART2"/>
    <m/>
    <n v="980000"/>
  </r>
  <r>
    <d v="2018-11-21T00:00:00"/>
    <x v="10"/>
    <s v="Versement à Chérif pour paiement bonus des agents des eaux et forêts pour la saisie des (3) pérroquets Youyou à, Sanoya"/>
    <m/>
    <n v="1200000"/>
  </r>
  <r>
    <d v="2018-11-22T00:00:00"/>
    <x v="1"/>
    <s v="Chèque  01530541   Approvisionnement de Caisse"/>
    <n v="12000000"/>
    <m/>
  </r>
  <r>
    <d v="2018-11-22T00:00:00"/>
    <x v="1"/>
    <s v="Frais transport bureau-banque pour dépôt lettre de virement de salaire novembre 2018"/>
    <m/>
    <n v="70000"/>
  </r>
  <r>
    <d v="2018-11-22T00:00:00"/>
    <x v="10"/>
    <s v="Frais taxi moto bureau-centre ville (Minisstère Justice et DNEF) pour dépôt de lettree du MINISTRE DE L4ENVIRONNEMENT CAS Dia"/>
    <m/>
    <n v="75000"/>
  </r>
  <r>
    <d v="2018-11-22T00:00:00"/>
    <x v="6"/>
    <s v="Transport E20 pour les enquêtes journalières"/>
    <m/>
    <n v="14000"/>
  </r>
  <r>
    <d v="2018-11-22T00:00:00"/>
    <x v="1"/>
    <s v="Facture 0008047 achat de (05) cartouches d'encre 201A, (02) paquets de carnets de reçus, (02) registres, (05) chronos de classeurs, (01) boite de lingette (01) dépoussièrante"/>
    <m/>
    <n v="2660000"/>
  </r>
  <r>
    <d v="2018-11-22T00:00:00"/>
    <x v="1"/>
    <s v="facture 0008044 achat de (05)  chronos de classeurs"/>
    <m/>
    <n v="60000"/>
  </r>
  <r>
    <d v="2018-11-22T00:00:00"/>
    <x v="6"/>
    <s v="Paiement primes de stage E20 mois de novembre 2018"/>
    <m/>
    <n v="1000000"/>
  </r>
  <r>
    <d v="2018-11-22T00:00:00"/>
    <x v="3"/>
    <s v="Paiement  primes de stage E39 mois de novembre 2018"/>
    <m/>
    <n v="1000000"/>
  </r>
  <r>
    <d v="2018-11-22T00:00:00"/>
    <x v="3"/>
    <s v="Transport E39 pour les enquêtes journalières"/>
    <m/>
    <n v="19500"/>
  </r>
  <r>
    <d v="2018-11-22T00:00:00"/>
    <x v="1"/>
    <s v="paiement main de Aboubacar Camara l'entretien de la cour du bureau"/>
    <m/>
    <n v="35000"/>
  </r>
  <r>
    <d v="2018-11-22T00:00:00"/>
    <x v="1"/>
    <s v="Paiement salaire novembre 2018 de Maïmouna Baldé pour l'entretien du bureau"/>
    <m/>
    <n v="500000"/>
  </r>
  <r>
    <d v="2018-11-23T00:00:00"/>
    <x v="1"/>
    <s v="Frais de fonctionnement Maïmouna pour la semaine"/>
    <m/>
    <n v="70000"/>
  </r>
  <r>
    <d v="2018-11-23T00:00:00"/>
    <x v="1"/>
    <s v="Achat de sceaux (03) et (02) gobellets pour les douches du bureau"/>
    <m/>
    <n v="50000"/>
  </r>
  <r>
    <d v="2018-11-23T00:00:00"/>
    <x v="8"/>
    <s v="Transport de E19 pour les enquêtes journalières"/>
    <m/>
    <n v="16000"/>
  </r>
  <r>
    <d v="2018-11-23T00:00:00"/>
    <x v="3"/>
    <s v="Transport E39 pour les enquêtes journalières"/>
    <m/>
    <n v="33500"/>
  </r>
  <r>
    <d v="2018-11-23T00:00:00"/>
    <x v="6"/>
    <s v="Transport E20 pour les enquêtes journalières"/>
    <m/>
    <n v="14000"/>
  </r>
  <r>
    <d v="2018-11-23T00:00:00"/>
    <x v="5"/>
    <s v="Transport Tamba bureau-Radio bonheur pour une émission  cas des (03) saisie à Sanoya"/>
    <m/>
    <n v="15000"/>
  </r>
  <r>
    <d v="2018-11-23T00:00:00"/>
    <x v="4"/>
    <s v="Remboursement à Odette surplus dépenses opération saisie de (03) pérroquets et voyage sur Mamou pour dépôt de la lettre cas Dia"/>
    <m/>
    <n v="223000"/>
  </r>
  <r>
    <d v="2018-11-23T00:00:00"/>
    <x v="8"/>
    <s v="Versement à E19    70% du budget de  mission d'enquête à l'interieur"/>
    <m/>
    <n v="1655500"/>
  </r>
  <r>
    <d v="2018-11-23T00:00:00"/>
    <x v="5"/>
    <s v="Frais de fonctionnement Tamba pour la semaine"/>
    <m/>
    <n v="55000"/>
  </r>
  <r>
    <d v="2018-11-23T00:00:00"/>
    <x v="1"/>
    <s v="Frais de fonctionnement Moné pour la semaine"/>
    <m/>
    <n v="175000"/>
  </r>
  <r>
    <d v="2018-11-23T00:00:00"/>
    <x v="1"/>
    <s v="Frais transport bureau- centre ville (BPMG) pour recupératrion de relevé de banque"/>
    <m/>
    <n v="70000"/>
  </r>
  <r>
    <d v="2018-11-24T00:00:00"/>
    <x v="1"/>
    <s v="Facture n°49 Alpha Mamadou Diallo transfert de crédit E-recharge pour téléphone du bureau"/>
    <m/>
    <n v="800000"/>
  </r>
  <r>
    <d v="2018-11-26T00:00:00"/>
    <x v="5"/>
    <s v="Versement à Tamba bonus média cas saisie de (03) pérroquets à sanoya"/>
    <m/>
    <n v="600000"/>
  </r>
  <r>
    <d v="2018-11-26T00:00:00"/>
    <x v="5"/>
    <s v="Transport Tamba maison-centre ville pour achat d'un téléphone"/>
    <m/>
    <n v="50000"/>
  </r>
  <r>
    <d v="2018-11-26T00:00:00"/>
    <x v="6"/>
    <s v="Transport E20 pour les enquêtes journalières"/>
    <m/>
    <n v="9500"/>
  </r>
  <r>
    <d v="2018-11-26T00:00:00"/>
    <x v="3"/>
    <s v="Transport E39 pour les enquêtes journalières"/>
    <m/>
    <n v="21000"/>
  </r>
  <r>
    <d v="2018-11-26T00:00:00"/>
    <x v="10"/>
    <s v="Transport Chérif bureau-DNEF pour le paiemen,t des bonus des agents des eaux et forêts pour la saii*sie de (03) pérroquets à Sanoya"/>
    <m/>
    <n v="60000"/>
  </r>
  <r>
    <d v="2018-11-27T00:00:00"/>
    <x v="6"/>
    <s v="Transport E20 pour les enquêtes journalières"/>
    <m/>
    <n v="33500"/>
  </r>
  <r>
    <d v="2018-11-27T00:00:00"/>
    <x v="6"/>
    <s v="Frais de fonctionnement E20 pour la seamine"/>
    <m/>
    <n v="135000"/>
  </r>
  <r>
    <d v="2018-11-27T00:00:00"/>
    <x v="3"/>
    <s v="Transfert de crédit recharge à E39 pour appel enquête"/>
    <m/>
    <n v="10000"/>
  </r>
  <r>
    <d v="2018-11-27T00:00:00"/>
    <x v="8"/>
    <s v="Transport E19 pour les enquêtes journalières "/>
    <m/>
    <n v="19000"/>
  </r>
  <r>
    <d v="2018-11-27T00:00:00"/>
    <x v="8"/>
    <s v="Frais de fonctionnement E19 pour la semaine"/>
    <m/>
    <n v="95000"/>
  </r>
  <r>
    <d v="2018-11-27T00:00:00"/>
    <x v="3"/>
    <s v="Frais de fonctionnement E39 pour la seamine"/>
    <m/>
    <n v="125000"/>
  </r>
  <r>
    <d v="2018-11-27T00:00:00"/>
    <x v="1"/>
    <s v="Achat de (10) paquets d'eau  minérale pour le bureau"/>
    <m/>
    <n v="70000"/>
  </r>
  <r>
    <d v="2018-11-27T00:00:00"/>
    <x v="3"/>
    <s v="Transport E39 pour les enquêtes journalières"/>
    <m/>
    <n v="12500"/>
  </r>
  <r>
    <d v="2018-11-27T00:00:00"/>
    <x v="5"/>
    <s v="Facture SN achat d'un téléphone INFINIX SMART 2"/>
    <m/>
    <n v="940000"/>
  </r>
  <r>
    <d v="2018-11-27T00:00:00"/>
    <x v="12"/>
    <s v="Versement à E37 les frais mission à Mamou pour la recupération de la convocation de namory"/>
    <m/>
    <n v="649000"/>
  </r>
  <r>
    <d v="2018-11-27T00:00:00"/>
    <x v="10"/>
    <s v="Frais de fonctionnement Chérif pour la semaine"/>
    <m/>
    <n v="50000"/>
  </r>
  <r>
    <d v="2018-11-27T00:00:00"/>
    <x v="12"/>
    <s v="Frais transport E37 maison-bureau-gare routière Mamou pour la recupération de la convocation de namory"/>
    <m/>
    <n v="30000"/>
  </r>
  <r>
    <d v="2018-11-27T00:00:00"/>
    <x v="1"/>
    <s v="paiement main d'œuvre Elvice Kourouma plombier la reparation et le remplacement de la colone telephone complet dans une douche du bureau"/>
    <m/>
    <n v="40000"/>
  </r>
  <r>
    <d v="2018-11-27T00:00:00"/>
    <x v="3"/>
    <s v="Transport E39 pour les enquêtes journalières"/>
    <m/>
    <n v="21000"/>
  </r>
  <r>
    <d v="2018-11-27T00:00:00"/>
    <x v="8"/>
    <s v="Frais de carburant à une cible pour une enquête peau de panthère à Dabola"/>
    <m/>
    <n v="52000"/>
  </r>
  <r>
    <d v="2018-11-28T00:00:00"/>
    <x v="10"/>
    <s v="Transport Chérif bureau-banque (BPMG) pour appro caisse"/>
    <m/>
    <n v="40000"/>
  </r>
  <r>
    <d v="2018-11-28T00:00:00"/>
    <x v="1"/>
    <s v="Chèque  015305412   Approvisionnement de Caisse"/>
    <n v="12000000"/>
    <m/>
  </r>
  <r>
    <d v="2018-11-28T00:00:00"/>
    <x v="1"/>
    <s v="Facture 14 achat de douche telephone complet"/>
    <m/>
    <n v="85000"/>
  </r>
  <r>
    <d v="2018-11-28T00:00:00"/>
    <x v="1"/>
    <s v="Reglement facture d'élecricité pour le mois de septembre et octobre 2018"/>
    <m/>
    <n v="166300"/>
  </r>
  <r>
    <d v="2018-11-28T00:00:00"/>
    <x v="1"/>
    <s v="Reglement facture  d'Internet FDB0043  DASH BUSINESS pour la redevance  du mois de décembre 2018"/>
    <m/>
    <n v="3000000"/>
  </r>
  <r>
    <d v="2018-11-28T00:00:00"/>
    <x v="5"/>
    <s v="Versementt à Tamba bonus média sur le cas des (03) pérroquets  saisie àn Sanoya"/>
    <m/>
    <n v="100000"/>
  </r>
  <r>
    <d v="2018-11-28T00:00:00"/>
    <x v="10"/>
    <s v="Remboursement à Chérif les frais médicaux"/>
    <m/>
    <n v="613000"/>
  </r>
  <r>
    <d v="2018-11-28T00:00:00"/>
    <x v="1"/>
    <s v="Paiement main d'œuvre Aboubacar Camara pour le nettoyage de l'exterieur de la cour et l'entretien des fleurs"/>
    <m/>
    <n v="40000"/>
  </r>
  <r>
    <d v="2018-11-28T00:00:00"/>
    <x v="2"/>
    <s v="Transport Baldé bureau-Cour d'Appel pour dépôt de la convocation de Naùoty"/>
    <m/>
    <n v="65000"/>
  </r>
  <r>
    <d v="2018-11-29T00:00:00"/>
    <x v="10"/>
    <s v="Transport Chérif Bureau-centre emetteur pour la réliure des document pour l'opération à Dabola"/>
    <m/>
    <n v="10000"/>
  </r>
  <r>
    <d v="2018-11-29T00:00:00"/>
    <x v="4"/>
    <s v="Transport bureau-DNEF A/R pour suivi ncas peau de crocodile à la camayenne"/>
    <m/>
    <n v="60000"/>
  </r>
  <r>
    <d v="2018-11-29T00:00:00"/>
    <x v="10"/>
    <s v="Frais de phocopie des documents juridique pour la mission d'opération peau de panthère à Dabola"/>
    <m/>
    <n v="45000"/>
  </r>
  <r>
    <d v="2018-11-29T00:00:00"/>
    <x v="5"/>
    <s v="Frais de transport bureau-Ministère de l'environnement pour assister à une réunion sur le plan et stratégie de la conservation du bafing"/>
    <m/>
    <n v="70000"/>
  </r>
  <r>
    <d v="2018-11-29T00:00:00"/>
    <x v="6"/>
    <s v="Versement  à E20 70 % du budget pour une mission à dalaba cas abattage d'une hyène"/>
    <m/>
    <n v="2502500"/>
  </r>
  <r>
    <d v="2018-11-29T00:00:00"/>
    <x v="2"/>
    <s v="Versement  à  Baldé70 % du budget pour une mission opération cas peau de panthère à Dabola"/>
    <m/>
    <n v="4644500"/>
  </r>
  <r>
    <d v="2018-11-30T00:00:00"/>
    <x v="1"/>
    <s v="Frais tansport bureau-donka pour achat d'une poubelle  à ordure  pour le bureau"/>
    <m/>
    <n v="40000"/>
  </r>
  <r>
    <d v="2018-11-30T00:00:00"/>
    <x v="4"/>
    <s v="Transport odette bureau-DNEF pour recupération du reçu de versement de l'acte de transazction sur le fonds forestier pour le cas de peau de crocodile à Camayenne"/>
    <m/>
    <n v="60000"/>
  </r>
  <r>
    <d v="2018-11-30T00:00:00"/>
    <x v="1"/>
    <s v="Achat d'une poubelle  à ordure  pour le bureau"/>
    <m/>
    <n v="100000"/>
  </r>
  <r>
    <d v="2018-11-30T00:00:00"/>
    <x v="1"/>
    <s v="Reçu de Saidou  pour reversement  à la caisse solde au 31/10/2018"/>
    <n v="1312300"/>
    <m/>
  </r>
  <r>
    <d v="2018-11-30T00:00:00"/>
    <x v="1"/>
    <s v="Reçu de E40 pour reversement à la caisse"/>
    <n v="283000"/>
    <m/>
  </r>
  <r>
    <d v="2018-11-30T00:00:00"/>
    <x v="1"/>
    <s v="Reçu de Chérif pour reversement à la caisse "/>
    <n v="17000"/>
    <m/>
  </r>
  <r>
    <d v="2018-11-30T00:00:00"/>
    <x v="1"/>
    <s v="Facture n°50 Alpha Mamadou Diallo transfert de crédit E-recharge pour téléphone du bureau"/>
    <m/>
    <n v="800000"/>
  </r>
  <r>
    <d v="2018-11-30T00:00:00"/>
    <x v="4"/>
    <s v="Transfert/orange money du jail visit des tenus à Mamou"/>
    <m/>
    <n v="500000"/>
  </r>
  <r>
    <d v="2018-11-30T00:00:00"/>
    <x v="1"/>
    <s v="Frais de transfert/orange money du jail visit des tenus à Mamou"/>
    <m/>
    <n v="12000"/>
  </r>
  <r>
    <d v="2018-11-30T00:00:00"/>
    <x v="5"/>
    <s v="Frais de fonctionnement Tamba pour la semaine"/>
    <m/>
    <n v="55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1">
  <r>
    <d v="2018-11-01T00:00:00"/>
    <s v="Frais taxi moto bureau-centre ville -BPMG) pour dépot de la lettre de virement de salaire à la banque"/>
    <x v="0"/>
    <x v="0"/>
    <n v="70000"/>
    <x v="0"/>
    <x v="0"/>
    <s v="18/11/GALFPC1955"/>
    <s v="Oui"/>
    <n v="7.7433628318584073"/>
  </r>
  <r>
    <d v="2018-11-01T00:00:00"/>
    <s v="Transport du 29 et 30/10/2018"/>
    <x v="0"/>
    <x v="1"/>
    <n v="50000"/>
    <x v="1"/>
    <x v="0"/>
    <s v="18/11/GALFPC1957"/>
    <s v="Oui"/>
    <n v="5.5309734513274336"/>
  </r>
  <r>
    <d v="2018-11-01T00:00:00"/>
    <s v="Taxi maison-bureau A/R"/>
    <x v="0"/>
    <x v="0"/>
    <n v="13000"/>
    <x v="2"/>
    <x v="0"/>
    <s v="18/11/GALF"/>
    <s v="Oui"/>
    <n v="1.4380530973451326"/>
  </r>
  <r>
    <d v="2018-11-01T00:00:00"/>
    <s v="Taxi maison-bureau(aller retour)"/>
    <x v="0"/>
    <x v="2"/>
    <n v="11000"/>
    <x v="3"/>
    <x v="0"/>
    <s v="18/11/GALF"/>
    <s v="Oui"/>
    <n v="1.2168141592920354"/>
  </r>
  <r>
    <d v="2018-11-01T00:00:00"/>
    <s v="Frais Echographie addomino pelvienne , visite et examen bio-médical, intervention chirigicalen hostipitalisation plus achat de divers produits pharceutiques"/>
    <x v="1"/>
    <x v="3"/>
    <n v="3897000"/>
    <x v="4"/>
    <x v="0"/>
    <s v="18/10/GALFPC1917; PC1935"/>
    <s v="Oui"/>
    <n v="431.0840707964602"/>
  </r>
  <r>
    <d v="2018-11-01T00:00:00"/>
    <s v="Paiement Salaire  comptable octobre 2018"/>
    <x v="1"/>
    <x v="4"/>
    <n v="4313750"/>
    <x v="5"/>
    <x v="0"/>
    <s v="18/11/GALFPB164"/>
    <s v="Oui"/>
    <n v="477.18473451327435"/>
  </r>
  <r>
    <d v="2018-11-01T00:00:00"/>
    <s v="Chèque 01491636  Paiement facture location véhicule pour (4) Conakry-Mamou cas arrestation et défferement de Dia (affaire carlors)"/>
    <x v="0"/>
    <x v="4"/>
    <n v="3400000"/>
    <x v="5"/>
    <x v="0"/>
    <s v="18/11/GALFPB166"/>
    <s v="Oui"/>
    <n v="376.10619469026551"/>
  </r>
  <r>
    <d v="2018-11-01T00:00:00"/>
    <s v="Chèque 01491637  Paiement CNSS 3ème trimestre de l'année 2018"/>
    <x v="1"/>
    <x v="4"/>
    <n v="3748827"/>
    <x v="5"/>
    <x v="0"/>
    <s v="18/11/GALFPB167"/>
    <s v="Oui"/>
    <n v="414.69325221238938"/>
  </r>
  <r>
    <d v="2018-11-01T00:00:00"/>
    <s v="Frais certification Chèque 01491637  Paiement CNSS 3ème trimestre de l'année 2018"/>
    <x v="2"/>
    <x v="4"/>
    <n v="56500"/>
    <x v="5"/>
    <x v="0"/>
    <s v="18/11/GALFPB168"/>
    <s v="Oui"/>
    <n v="6.25"/>
  </r>
  <r>
    <d v="2018-11-01T00:00:00"/>
    <s v="Chèque 01491638  Paiement RTS pour le mois d'octobre 2018"/>
    <x v="1"/>
    <x v="4"/>
    <n v="462500"/>
    <x v="5"/>
    <x v="0"/>
    <s v="18/11/GALFPB169"/>
    <s v="Oui"/>
    <n v="51.161504424778762"/>
  </r>
  <r>
    <d v="2018-11-01T00:00:00"/>
    <s v="Frais certification Chèque 01491638  Paiement RTS pour le mois d'octobre 2018"/>
    <x v="2"/>
    <x v="4"/>
    <n v="56500"/>
    <x v="5"/>
    <x v="0"/>
    <s v="18/11/GALFPB170"/>
    <s v="Oui"/>
    <n v="6.25"/>
  </r>
  <r>
    <d v="2018-11-02T00:00:00"/>
    <s v="Frais taxi moto bureau-Cabinet Avocat pour le dépôt des frais de voyage sur Mamou pour le suivi juridique du cas de Carlos"/>
    <x v="0"/>
    <x v="0"/>
    <n v="70000"/>
    <x v="0"/>
    <x v="0"/>
    <s v="18/11/1GALFPC1959"/>
    <s v="Oui"/>
    <n v="7.7433628318584073"/>
  </r>
  <r>
    <d v="2018-11-02T00:00:00"/>
    <s v="Frais de voyage de l'Avocat pour suivi juridique cas Carlos à Mamaou"/>
    <x v="3"/>
    <x v="0"/>
    <n v="1200000"/>
    <x v="0"/>
    <x v="0"/>
    <s v="18/11/GALFPC1960"/>
    <s v="Oui"/>
    <n v="132.74336283185841"/>
  </r>
  <r>
    <d v="2018-11-02T00:00:00"/>
    <s v="Transport Maison-bureau A/R"/>
    <x v="0"/>
    <x v="1"/>
    <n v="25000"/>
    <x v="1"/>
    <x v="0"/>
    <s v="18/11/GALFPC1957"/>
    <s v="Oui"/>
    <n v="2.7654867256637168"/>
  </r>
  <r>
    <d v="2018-11-02T00:00:00"/>
    <s v="Transport pour l'enquete journaliere"/>
    <x v="0"/>
    <x v="1"/>
    <n v="28500"/>
    <x v="1"/>
    <x v="0"/>
    <s v="18/11/GALFPC1956"/>
    <s v="Oui"/>
    <n v="3.1526548672566372"/>
  </r>
  <r>
    <d v="2018-11-02T00:00:00"/>
    <s v="Achat d'un carton de papier rame "/>
    <x v="4"/>
    <x v="4"/>
    <n v="195000"/>
    <x v="6"/>
    <x v="0"/>
    <s v="18/11/GALFPC1958"/>
    <s v="Oui"/>
    <n v="21.570796460176989"/>
  </r>
  <r>
    <d v="2018-11-02T00:00:00"/>
    <s v="Paiement facture internet (redevance novembre 2018)"/>
    <x v="5"/>
    <x v="4"/>
    <n v="3000000"/>
    <x v="6"/>
    <x v="0"/>
    <s v="18/11/GALFPC1962"/>
    <s v="Oui"/>
    <n v="331.85840707964604"/>
  </r>
  <r>
    <d v="2018-11-02T00:00:00"/>
    <s v="Frais transport bureau-banque pour certification chèque paiement CNSS 3ème trimestre et  RTS mois d'octobre"/>
    <x v="0"/>
    <x v="4"/>
    <n v="40000"/>
    <x v="6"/>
    <x v="0"/>
    <s v="18/11/GALFPC1963"/>
    <s v="Oui"/>
    <n v="4.4247787610619467"/>
  </r>
  <r>
    <d v="2018-11-02T00:00:00"/>
    <s v="Frais de transfert/orange money pour jail visil des detenus à Mamou"/>
    <x v="6"/>
    <x v="4"/>
    <n v="12000"/>
    <x v="6"/>
    <x v="0"/>
    <s v="18/11/GALFPC19666"/>
    <s v="Oui"/>
    <n v="1.3274336283185841"/>
  </r>
  <r>
    <d v="2018-11-02T00:00:00"/>
    <s v="Taxi maison-bureau A/R"/>
    <x v="0"/>
    <x v="0"/>
    <n v="13000"/>
    <x v="2"/>
    <x v="0"/>
    <s v="18/11/GALF"/>
    <s v="Oui"/>
    <n v="1.4380530973451326"/>
  </r>
  <r>
    <d v="2018-11-02T00:00:00"/>
    <s v="Frais taxi moto bureau-Ministère de l'Env. -Cabinet Avocat pour depot lettre "/>
    <x v="0"/>
    <x v="0"/>
    <n v="75000"/>
    <x v="2"/>
    <x v="0"/>
    <s v="18/11/GALFPC1961"/>
    <s v="Oui"/>
    <n v="8.2964601769911503"/>
  </r>
  <r>
    <d v="2018-11-02T00:00:00"/>
    <s v="Frais de nouritures pour les detenus à Mamou"/>
    <x v="7"/>
    <x v="0"/>
    <n v="500000"/>
    <x v="2"/>
    <x v="0"/>
    <s v="18/11/GALFPC1965bis"/>
    <s v="Oui"/>
    <n v="55.309734513274336"/>
  </r>
  <r>
    <d v="2018-11-02T00:00:00"/>
    <s v="Taxi maison-bureau(aller retour)"/>
    <x v="0"/>
    <x v="2"/>
    <n v="11000"/>
    <x v="3"/>
    <x v="0"/>
    <s v="18/11/GALF"/>
    <s v="Oui"/>
    <n v="1.2168141592920354"/>
  </r>
  <r>
    <d v="2018-11-02T00:00:00"/>
    <s v="Paiement salaire Mamadou saïdou Barry octobre  2018 "/>
    <x v="1"/>
    <x v="5"/>
    <n v="13467500"/>
    <x v="5"/>
    <x v="0"/>
    <s v="18/11/GALFPB172"/>
    <s v="Oui"/>
    <n v="1489.7676991150443"/>
  </r>
  <r>
    <d v="2018-11-02T00:00:00"/>
    <s v="Paiement salaire  Tamba Fatou Oularél octobre 2018"/>
    <x v="1"/>
    <x v="2"/>
    <n v="2613750"/>
    <x v="5"/>
    <x v="0"/>
    <s v="18/11/GALFPB172"/>
    <s v="Oui"/>
    <n v="289.13163716814159"/>
  </r>
  <r>
    <d v="2018-11-02T00:00:00"/>
    <s v="Paiement Salaire Mamadou Saliou Baldé octobre  2018"/>
    <x v="1"/>
    <x v="0"/>
    <n v="2713750"/>
    <x v="5"/>
    <x v="0"/>
    <s v="18/11/GALFPB171"/>
    <s v="Oui"/>
    <n v="300.19358407079648"/>
  </r>
  <r>
    <d v="2018-11-02T00:00:00"/>
    <s v="Paiement Salaire Aïssatou Sessou  octobre  2018"/>
    <x v="1"/>
    <x v="0"/>
    <n v="2613750"/>
    <x v="5"/>
    <x v="0"/>
    <s v="18/11/GALFPB171"/>
    <s v="Oui"/>
    <n v="289.13163716814159"/>
  </r>
  <r>
    <d v="2018-11-02T00:00:00"/>
    <s v="Paiement Salaire Abdoulaye Chérif Diallo  octobre  2018"/>
    <x v="1"/>
    <x v="0"/>
    <n v="2213750"/>
    <x v="5"/>
    <x v="0"/>
    <s v="18/11/GALFPB171"/>
    <s v="Oui"/>
    <n v="244.88384955752213"/>
  </r>
  <r>
    <d v="2018-11-02T00:00:00"/>
    <s v="Paiement Salaire Odette Kamano  octobre  2018"/>
    <x v="1"/>
    <x v="0"/>
    <n v="2300000"/>
    <x v="5"/>
    <x v="0"/>
    <s v="18/11/GALFPB171"/>
    <s v="Oui"/>
    <n v="254.42477876106196"/>
  </r>
  <r>
    <d v="2018-11-02T00:00:00"/>
    <s v="Paiement Salaire Amadou Oury Diallo octobre 2018 "/>
    <x v="1"/>
    <x v="1"/>
    <n v="1910000"/>
    <x v="5"/>
    <x v="0"/>
    <s v="18/11/GALFPB171"/>
    <s v="Oui"/>
    <n v="211.28318584070797"/>
  </r>
  <r>
    <d v="2018-11-02T00:00:00"/>
    <s v="Paiement Salaire Aïssatou Kéïta  octobre  2018"/>
    <x v="1"/>
    <x v="1"/>
    <n v="1525000"/>
    <x v="5"/>
    <x v="0"/>
    <s v="18/11/GALFPB171"/>
    <s v="Oui"/>
    <n v="168.69469026548671"/>
  </r>
  <r>
    <d v="2018-11-03T00:00:00"/>
    <s v="Paiement de bonus media à www,guineezenith,com cas Dia dans l'affaire Carlos"/>
    <x v="8"/>
    <x v="2"/>
    <n v="100000"/>
    <x v="3"/>
    <x v="0"/>
    <s v="18/11/GALFPC1948R39"/>
    <s v="Oui"/>
    <n v="11.061946902654867"/>
  </r>
  <r>
    <d v="2018-11-03T00:00:00"/>
    <s v="Paiement de bonus media à www,soleilfmguinee,net  cas Dia dans l'affaire Carlos"/>
    <x v="8"/>
    <x v="2"/>
    <n v="100000"/>
    <x v="3"/>
    <x v="0"/>
    <s v="18/11/GALFPC1948R38"/>
    <s v="Oui"/>
    <n v="11.061946902654867"/>
  </r>
  <r>
    <d v="2018-11-03T00:00:00"/>
    <s v="Paiement de bonus media à www,ledeclic,net  cas Dia dans l'affaire Carlos"/>
    <x v="8"/>
    <x v="2"/>
    <n v="100000"/>
    <x v="3"/>
    <x v="0"/>
    <s v="18/11/GALFPC1948R37"/>
    <s v="Oui"/>
    <n v="11.061946902654867"/>
  </r>
  <r>
    <d v="2018-11-03T00:00:00"/>
    <s v="Paiement de bonus media à www,lemakona,com  cas Dia dans l'affaire Carlos"/>
    <x v="8"/>
    <x v="2"/>
    <n v="100000"/>
    <x v="3"/>
    <x v="0"/>
    <s v="18/11/GALFPC1948R36"/>
    <s v="Oui"/>
    <n v="11.061946902654867"/>
  </r>
  <r>
    <d v="2018-11-03T00:00:00"/>
    <s v="Paiement de bonus media à www,guineeprogres,com  cas Dia dans l'affaire Carlos"/>
    <x v="8"/>
    <x v="2"/>
    <n v="100000"/>
    <x v="3"/>
    <x v="0"/>
    <s v="18/11/GALFPC1948R35"/>
    <s v="Oui"/>
    <n v="11.061946902654867"/>
  </r>
  <r>
    <d v="2018-11-03T00:00:00"/>
    <s v="Paiement de bonus media à www,flammeguinee,com  cas Dia dans l'affaire Carlos"/>
    <x v="8"/>
    <x v="2"/>
    <n v="100000"/>
    <x v="3"/>
    <x v="0"/>
    <s v="18/11/GALFPC1948R34"/>
    <s v="Oui"/>
    <n v="11.061946902654867"/>
  </r>
  <r>
    <d v="2018-11-03T00:00:00"/>
    <s v="Paiement de bonus media à www,leverificateur,net  cas Dia dans l'affaire Carlos"/>
    <x v="8"/>
    <x v="2"/>
    <n v="100000"/>
    <x v="3"/>
    <x v="0"/>
    <s v="18/11/GALFPC1948R33"/>
    <s v="Oui"/>
    <n v="11.061946902654867"/>
  </r>
  <r>
    <d v="2018-11-03T00:00:00"/>
    <s v="Paiement de bonus media à www,guineematin,com  cas Dia dans l'affaire Carlos"/>
    <x v="8"/>
    <x v="2"/>
    <n v="100000"/>
    <x v="3"/>
    <x v="0"/>
    <s v="18/11/GALFPC1948R32"/>
    <s v="Oui"/>
    <n v="11.061946902654867"/>
  </r>
  <r>
    <d v="2018-11-04T00:00:00"/>
    <s v="Taxi maison-bureau(aller retour)"/>
    <x v="0"/>
    <x v="2"/>
    <n v="11000"/>
    <x v="3"/>
    <x v="0"/>
    <s v="18/11/GALF"/>
    <s v="Oui"/>
    <n v="1.2168141592920354"/>
  </r>
  <r>
    <d v="2018-11-05T00:00:00"/>
    <s v="Transport maison bureau aller et retour "/>
    <x v="0"/>
    <x v="1"/>
    <n v="10000"/>
    <x v="7"/>
    <x v="0"/>
    <s v="18/11/GALFPC2001"/>
    <s v="Oui"/>
    <n v="1.1061946902654867"/>
  </r>
  <r>
    <d v="2018-11-05T00:00:00"/>
    <s v="Transport maison-bureau A/R"/>
    <x v="0"/>
    <x v="1"/>
    <n v="19000"/>
    <x v="8"/>
    <x v="0"/>
    <s v="18/11/GALFPC1975"/>
    <s v="Oui"/>
    <n v="2.1017699115044248"/>
  </r>
  <r>
    <d v="2018-11-05T00:00:00"/>
    <s v="Transport  pour la filature du cas de Dia (affaire Carlos)"/>
    <x v="0"/>
    <x v="1"/>
    <n v="81000"/>
    <x v="9"/>
    <x v="0"/>
    <s v="18/11/GALFPC1965"/>
    <s v="Oui"/>
    <n v="8.9601769911504423"/>
  </r>
  <r>
    <d v="2018-11-05T00:00:00"/>
    <s v="Paiement primes de stage E20 ocotbre 2018"/>
    <x v="1"/>
    <x v="1"/>
    <n v="1000000"/>
    <x v="9"/>
    <x v="0"/>
    <s v="18/11/GALFPC1967"/>
    <s v="Oui"/>
    <n v="110.61946902654867"/>
  </r>
  <r>
    <d v="2018-11-05T00:00:00"/>
    <s v="Transport maison -bureau"/>
    <x v="0"/>
    <x v="1"/>
    <n v="27000"/>
    <x v="9"/>
    <x v="0"/>
    <s v="18/11/GALFPC1970"/>
    <s v="Oui"/>
    <n v="2.9867256637168142"/>
  </r>
  <r>
    <d v="2018-11-05T00:00:00"/>
    <s v="Paiement Bonus pour filuture au domile de DIA"/>
    <x v="8"/>
    <x v="1"/>
    <n v="300000"/>
    <x v="9"/>
    <x v="0"/>
    <s v="18/11/GALFPC1981"/>
    <s v="Oui"/>
    <n v="33.185840707964601"/>
  </r>
  <r>
    <d v="2018-11-05T00:00:00"/>
    <s v="Transport Maison-bureau A/R"/>
    <x v="0"/>
    <x v="1"/>
    <n v="25000"/>
    <x v="1"/>
    <x v="0"/>
    <s v="18/11/GALFPC1974"/>
    <s v="Oui"/>
    <n v="2.7654867256637168"/>
  </r>
  <r>
    <d v="2018-11-05T00:00:00"/>
    <s v="Paiement primes de stage E39 ocotbre 2018"/>
    <x v="1"/>
    <x v="1"/>
    <n v="1000000"/>
    <x v="1"/>
    <x v="0"/>
    <s v="18/11/GALFGALFPC1968"/>
    <s v="Oui"/>
    <n v="110.61946902654867"/>
  </r>
  <r>
    <d v="2018-11-05T00:00:00"/>
    <s v="Transport du 29-30/10/2018"/>
    <x v="0"/>
    <x v="1"/>
    <n v="34000"/>
    <x v="10"/>
    <x v="0"/>
    <s v="18/11/GALFPC1972"/>
    <s v="Oui"/>
    <n v="3.7610619469026547"/>
  </r>
  <r>
    <d v="2018-11-05T00:00:00"/>
    <s v="Transport maison-bureau A/R"/>
    <x v="0"/>
    <x v="1"/>
    <n v="17000"/>
    <x v="10"/>
    <x v="0"/>
    <s v="18/11/GALFPC1973"/>
    <s v="Oui"/>
    <n v="1.8805309734513274"/>
  </r>
  <r>
    <d v="2018-11-05T00:00:00"/>
    <s v="Paiement primes de stage E40 ocotbre 2018"/>
    <x v="1"/>
    <x v="1"/>
    <n v="1000000"/>
    <x v="10"/>
    <x v="0"/>
    <s v="18/11/GALFPC1969"/>
    <s v="Oui"/>
    <n v="110.61946902654867"/>
  </r>
  <r>
    <d v="2018-11-05T00:00:00"/>
    <s v="Frais de fonctionnement Moné pour la semaine"/>
    <x v="0"/>
    <x v="4"/>
    <n v="175000"/>
    <x v="6"/>
    <x v="0"/>
    <s v="18/11/GALFPC1980"/>
    <s v="Oui"/>
    <n v="19.358407079646017"/>
  </r>
  <r>
    <d v="2018-11-05T00:00:00"/>
    <s v="Achat de (10) paquets d'eau  minérale pour le bureau"/>
    <x v="0"/>
    <x v="4"/>
    <n v="70000"/>
    <x v="6"/>
    <x v="0"/>
    <s v="18/11/GALFPC1982"/>
    <s v="Oui"/>
    <n v="7.7433628318584073"/>
  </r>
  <r>
    <d v="2018-11-05T00:00:00"/>
    <s v="Taxi maison-bureau A/R"/>
    <x v="0"/>
    <x v="0"/>
    <n v="13000"/>
    <x v="2"/>
    <x v="0"/>
    <s v="18/11/GALFPC2018"/>
    <s v="Oui"/>
    <n v="1.4380530973451326"/>
  </r>
  <r>
    <d v="2018-11-05T00:00:00"/>
    <s v="Taxi bureau-Min environnement A/R"/>
    <x v="0"/>
    <x v="0"/>
    <n v="85000"/>
    <x v="2"/>
    <x v="0"/>
    <s v="18/11/GALFPC1979"/>
    <s v="Oui"/>
    <n v="9.4026548672566364"/>
  </r>
  <r>
    <d v="2018-11-05T00:00:00"/>
    <s v="Taxi maison-bureau(aller retour)"/>
    <x v="0"/>
    <x v="2"/>
    <n v="11000"/>
    <x v="3"/>
    <x v="0"/>
    <s v="18/11/GALFPC1978"/>
    <s v="Oui"/>
    <n v="1.2168141592920354"/>
  </r>
  <r>
    <d v="2018-11-06T00:00:00"/>
    <s v="Paiement Food allowance (5) jours pour Charlotte HOUPLINE"/>
    <x v="9"/>
    <x v="5"/>
    <n v="600000"/>
    <x v="11"/>
    <x v="0"/>
    <s v="18/11/GALFPC2004"/>
    <s v="Oui"/>
    <n v="66.371681415929203"/>
  </r>
  <r>
    <d v="2018-11-06T00:00:00"/>
    <s v="Transport maison bureau aller et retour "/>
    <x v="0"/>
    <x v="1"/>
    <n v="10000"/>
    <x v="7"/>
    <x v="0"/>
    <s v="18/11/GALFPC2001"/>
    <s v="Oui"/>
    <n v="1.1061946902654867"/>
  </r>
  <r>
    <d v="2018-11-06T00:00:00"/>
    <s v=" Transport du 29 au 31/10"/>
    <x v="0"/>
    <x v="1"/>
    <n v="30000"/>
    <x v="7"/>
    <x v="0"/>
    <s v="18/11/GALFPC2003"/>
    <s v="Oui"/>
    <n v="3.3185840707964602"/>
  </r>
  <r>
    <d v="2018-11-06T00:00:00"/>
    <s v="Transport maison-bureau A/R"/>
    <x v="0"/>
    <x v="1"/>
    <n v="19000"/>
    <x v="8"/>
    <x v="0"/>
    <s v="18/11/GALFPC1977"/>
    <s v="Oui"/>
    <n v="2.1017699115044248"/>
  </r>
  <r>
    <d v="2018-11-06T00:00:00"/>
    <s v="transport kenien -matam pour les enquêtes"/>
    <x v="0"/>
    <x v="1"/>
    <n v="16000"/>
    <x v="8"/>
    <x v="0"/>
    <s v="18/11/GALFPC1996"/>
    <s v="Oui"/>
    <n v="1.7699115044247788"/>
  </r>
  <r>
    <d v="2018-11-06T00:00:00"/>
    <s v="Transport maison -bureau"/>
    <x v="0"/>
    <x v="1"/>
    <n v="27000"/>
    <x v="9"/>
    <x v="0"/>
    <s v="18/11/GALFPC1970"/>
    <s v="Oui"/>
    <n v="2.9867256637168142"/>
  </r>
  <r>
    <d v="2018-11-06T00:00:00"/>
    <s v="Transport pour les enquetes"/>
    <x v="0"/>
    <x v="1"/>
    <n v="33000"/>
    <x v="9"/>
    <x v="0"/>
    <s v="18/11/GALFPC1984"/>
    <s v="Oui"/>
    <n v="3.6504424778761062"/>
  </r>
  <r>
    <d v="2018-11-06T00:00:00"/>
    <s v="Transfert arreba pour appel enquête"/>
    <x v="0"/>
    <x v="1"/>
    <n v="10000"/>
    <x v="9"/>
    <x v="0"/>
    <s v="18/11/GALFPC1987"/>
    <s v="Oui"/>
    <n v="1.1061946902654867"/>
  </r>
  <r>
    <d v="2018-11-06T00:00:00"/>
    <s v="Transport pour l'enquete journaliere"/>
    <x v="0"/>
    <x v="1"/>
    <n v="19500"/>
    <x v="1"/>
    <x v="0"/>
    <s v="18/11/GALFPC1986"/>
    <s v="Oui"/>
    <n v="2.1570796460176993"/>
  </r>
  <r>
    <d v="2018-11-06T00:00:00"/>
    <s v="Transport Maison-bureau A/R"/>
    <x v="0"/>
    <x v="1"/>
    <n v="25000"/>
    <x v="1"/>
    <x v="0"/>
    <s v="18/11/GALFPC1974"/>
    <s v="Oui"/>
    <n v="2.7654867256637168"/>
  </r>
  <r>
    <d v="2018-11-06T00:00:00"/>
    <s v="Transfert de credit"/>
    <x v="10"/>
    <x v="1"/>
    <n v="10000"/>
    <x v="1"/>
    <x v="0"/>
    <s v="18/11/GALFPC1988"/>
    <s v="Oui"/>
    <n v="1.1061946902654867"/>
  </r>
  <r>
    <d v="2018-11-06T00:00:00"/>
    <s v="Transport maison-bureau A/R"/>
    <x v="0"/>
    <x v="1"/>
    <n v="17000"/>
    <x v="10"/>
    <x v="0"/>
    <s v="18/11/GALFPC1973"/>
    <s v="Oui"/>
    <n v="1.8805309734513274"/>
  </r>
  <r>
    <d v="2018-11-06T00:00:00"/>
    <s v="Transport pour enquête journalière"/>
    <x v="0"/>
    <x v="1"/>
    <n v="10000"/>
    <x v="10"/>
    <x v="0"/>
    <s v="18/11/GALFPC1985"/>
    <s v="Oui"/>
    <n v="1.1061946902654867"/>
  </r>
  <r>
    <d v="2018-11-06T00:00:00"/>
    <s v="Transfert de crédit recharge areeaba pour enquête"/>
    <x v="10"/>
    <x v="1"/>
    <n v="10000"/>
    <x v="10"/>
    <x v="0"/>
    <s v="18/11/GALFPC1989"/>
    <s v="Oui"/>
    <n v="1.1061946902654867"/>
  </r>
  <r>
    <d v="2018-11-06T00:00:00"/>
    <s v="Paiment reçu N°02  pour frais de boubelle pour la ramassage d'ordure bureau mois d'octobre"/>
    <x v="11"/>
    <x v="4"/>
    <n v="75000"/>
    <x v="6"/>
    <x v="0"/>
    <s v="18/11/GALFPC1983"/>
    <s v="Oui"/>
    <n v="8.2964601769911503"/>
  </r>
  <r>
    <d v="2018-11-06T00:00:00"/>
    <s v="paiement salaire d'octobre 2018 de Maïmouna Baldé pour l'entretien du bureau"/>
    <x v="1"/>
    <x v="4"/>
    <n v="500000"/>
    <x v="6"/>
    <x v="0"/>
    <s v="18/11/GALFPC1992"/>
    <s v="Oui"/>
    <n v="55.309734513274336"/>
  </r>
  <r>
    <d v="2018-11-06T00:00:00"/>
    <s v="Frais de fonctionnement pour la semaine de Maïouna Baldé "/>
    <x v="0"/>
    <x v="4"/>
    <n v="70000"/>
    <x v="6"/>
    <x v="0"/>
    <s v="18/11/GALFPC1993"/>
    <s v="Oui"/>
    <n v="7.7433628318584073"/>
  </r>
  <r>
    <d v="2018-11-06T00:00:00"/>
    <s v="Achat des produits d'entretien de bureau (bidon d'eau de javel, papier hygenique, plastique)"/>
    <x v="4"/>
    <x v="4"/>
    <n v="140000"/>
    <x v="6"/>
    <x v="0"/>
    <s v="18/11/GALFPC1994"/>
    <s v="Oui"/>
    <n v="15.486725663716815"/>
  </r>
  <r>
    <d v="2018-11-06T00:00:00"/>
    <s v="Transport maïmouna pour l'acahat des produits d'entretien de bureau"/>
    <x v="0"/>
    <x v="4"/>
    <n v="15000"/>
    <x v="6"/>
    <x v="0"/>
    <s v="18/11/GALFPC1995"/>
    <s v="Oui"/>
    <n v="1.6592920353982301"/>
  </r>
  <r>
    <d v="2018-11-06T00:00:00"/>
    <s v="Achat de chaussures (repose pieds) pour le bureau"/>
    <x v="4"/>
    <x v="4"/>
    <n v="70000"/>
    <x v="6"/>
    <x v="0"/>
    <s v="18/11/GALFPC1997"/>
    <s v="Oui"/>
    <n v="7.7433628318584073"/>
  </r>
  <r>
    <d v="2018-11-06T00:00:00"/>
    <s v="Achat de (2) ampoules pour la cour du bureau"/>
    <x v="4"/>
    <x v="4"/>
    <n v="20000"/>
    <x v="6"/>
    <x v="0"/>
    <s v="18/11/GALFPC1998"/>
    <s v="Oui"/>
    <n v="2.2123893805309733"/>
  </r>
  <r>
    <d v="2018-11-06T00:00:00"/>
    <s v="Transport bureua-banque A/R pour retrait de chéquier et relevé de banque"/>
    <x v="4"/>
    <x v="4"/>
    <n v="70000"/>
    <x v="6"/>
    <x v="0"/>
    <s v="18/11/GALFPC1999"/>
    <s v="Oui"/>
    <n v="7.7433628318584073"/>
  </r>
  <r>
    <d v="2018-11-06T00:00:00"/>
    <s v="Achat d'un ballais long pour le nettoyage de la cour"/>
    <x v="4"/>
    <x v="4"/>
    <n v="20000"/>
    <x v="6"/>
    <x v="0"/>
    <s v="18/11/GALFPC2000"/>
    <s v="Oui"/>
    <n v="2.2123893805309733"/>
  </r>
  <r>
    <d v="2018-11-06T00:00:00"/>
    <s v="Paiement frais deplacement taxi Aéoroport- bureau de Charlotte HOUPLINE"/>
    <x v="0"/>
    <x v="4"/>
    <n v="50000"/>
    <x v="6"/>
    <x v="0"/>
    <s v="18/11/GALFPC2005"/>
    <s v="Oui"/>
    <n v="5.5309734513274336"/>
  </r>
  <r>
    <d v="2018-11-06T00:00:00"/>
    <s v="Facture n°46 Alpha Mamadou Diallo transfert de crédit E-recharge pour téléphone du bureau"/>
    <x v="10"/>
    <x v="4"/>
    <n v="800000"/>
    <x v="6"/>
    <x v="0"/>
    <s v="18/11/GALFPC2006"/>
    <s v="Oui"/>
    <n v="88.495575221238937"/>
  </r>
  <r>
    <d v="2018-11-06T00:00:00"/>
    <s v="Paiement frais parparking pour astationnement à l'Aéroport"/>
    <x v="0"/>
    <x v="4"/>
    <n v="5000"/>
    <x v="6"/>
    <x v="0"/>
    <s v="18/11/GALFPC2007"/>
    <s v="Oui"/>
    <n v="0.55309734513274333"/>
  </r>
  <r>
    <d v="2018-11-06T00:00:00"/>
    <s v="Taxi maison-bureau A/R"/>
    <x v="0"/>
    <x v="0"/>
    <n v="13000"/>
    <x v="2"/>
    <x v="0"/>
    <s v="18/11/GALFPC2018"/>
    <s v="Oui"/>
    <n v="1.4380530973451326"/>
  </r>
  <r>
    <d v="2018-11-06T00:00:00"/>
    <s v="Taxi maison-bureau(aller retour)"/>
    <x v="0"/>
    <x v="2"/>
    <n v="11000"/>
    <x v="3"/>
    <x v="0"/>
    <s v="18/11/GALFPC1978"/>
    <s v="Oui"/>
    <n v="1.2168141592920354"/>
  </r>
  <r>
    <d v="2018-11-06T00:00:00"/>
    <s v="Paiement bonus media au journal '' L'Observateur '' cas Dia dans l'affaire Carlos"/>
    <x v="8"/>
    <x v="2"/>
    <n v="100000"/>
    <x v="3"/>
    <x v="0"/>
    <s v="18/11/GALFPC1976R31"/>
    <s v="Oui"/>
    <n v="11.061946902654867"/>
  </r>
  <r>
    <d v="2018-11-06T00:00:00"/>
    <s v="Paiement bonus media au journal '' Le Standard '' cas Dia dans l'affaire Carlos"/>
    <x v="8"/>
    <x v="2"/>
    <n v="100000"/>
    <x v="3"/>
    <x v="0"/>
    <s v="18/11/GALFPC1976R30"/>
    <s v="Oui"/>
    <n v="11.061946902654867"/>
  </r>
  <r>
    <d v="2018-11-06T00:00:00"/>
    <s v="Paiement bonus media au journal '' Le  Rassembleur  '' cas Dia dans l'affaire Carlos"/>
    <x v="8"/>
    <x v="2"/>
    <n v="100000"/>
    <x v="3"/>
    <x v="0"/>
    <s v="18/11/GALFPC1976R29"/>
    <s v="Oui"/>
    <n v="11.061946902654867"/>
  </r>
  <r>
    <d v="2018-11-06T00:00:00"/>
    <s v="Paiement bonus media au journal '' Affiches Guinéennes  '' cas Dia dans l'affaire Carlos"/>
    <x v="8"/>
    <x v="2"/>
    <n v="100000"/>
    <x v="3"/>
    <x v="0"/>
    <s v="18/11/GALFPC1976R28"/>
    <s v="Oui"/>
    <n v="11.061946902654867"/>
  </r>
  <r>
    <d v="2018-11-06T00:00:00"/>
    <s v="Achat de (40) litres de carburant pour véh. Perso pour son transport maison-bureau"/>
    <x v="0"/>
    <x v="5"/>
    <n v="400000"/>
    <x v="12"/>
    <x v="0"/>
    <s v="18/11/GALFPC1990"/>
    <s v="Oui"/>
    <n v="44.247787610619469"/>
  </r>
  <r>
    <d v="2018-11-06T00:00:00"/>
    <s v="Remboursement Frais taxi moto Saïdou bureau-banque A/R "/>
    <x v="0"/>
    <x v="5"/>
    <n v="70000"/>
    <x v="12"/>
    <x v="0"/>
    <s v="18/11/GALFPC1991"/>
    <s v="Oui"/>
    <n v="7.7433628318584073"/>
  </r>
  <r>
    <d v="2018-11-06T00:00:00"/>
    <s v="Frais taxi moto bureau-Ministère de l'Env. pour une réunion"/>
    <x v="0"/>
    <x v="5"/>
    <n v="70000"/>
    <x v="12"/>
    <x v="0"/>
    <s v="18/11/GALFPC2002"/>
    <s v="Oui"/>
    <n v="7.7433628318584073"/>
  </r>
  <r>
    <d v="2018-11-07T00:00:00"/>
    <s v="Transport maison bureau aller et retour "/>
    <x v="0"/>
    <x v="1"/>
    <n v="10000"/>
    <x v="7"/>
    <x v="0"/>
    <s v="18/11/GALFPC2001"/>
    <s v="Oui"/>
    <n v="1.1061946902654867"/>
  </r>
  <r>
    <d v="2018-11-07T00:00:00"/>
    <s v="Transport bureau en ville "/>
    <x v="0"/>
    <x v="1"/>
    <n v="70000"/>
    <x v="7"/>
    <x v="0"/>
    <s v="18/11/1GALFPC2009"/>
    <s v="Oui"/>
    <n v="7.7433628318584073"/>
  </r>
  <r>
    <d v="2018-11-07T00:00:00"/>
    <s v="Transport maison-bureau A/R"/>
    <x v="0"/>
    <x v="1"/>
    <n v="19000"/>
    <x v="8"/>
    <x v="0"/>
    <s v="18/11/GALFPC1977"/>
    <s v="Oui"/>
    <n v="2.1017699115044248"/>
  </r>
  <r>
    <d v="2018-11-07T00:00:00"/>
    <s v="Transport E19 bureau-Ambassade pour depôt de déplian à Mr Saïdou"/>
    <x v="0"/>
    <x v="1"/>
    <n v="10000"/>
    <x v="8"/>
    <x v="0"/>
    <s v="18/11/GALFPC2010"/>
    <s v="Oui"/>
    <n v="1.1061946902654867"/>
  </r>
  <r>
    <d v="2018-11-07T00:00:00"/>
    <s v="Transport maison -bureau"/>
    <x v="0"/>
    <x v="1"/>
    <n v="27000"/>
    <x v="9"/>
    <x v="0"/>
    <s v="18/11/GALFPC1987"/>
    <s v="Oui"/>
    <n v="2.9867256637168142"/>
  </r>
  <r>
    <d v="2018-11-07T00:00:00"/>
    <s v="Transport Maison-bureau A/R"/>
    <x v="0"/>
    <x v="1"/>
    <n v="25000"/>
    <x v="1"/>
    <x v="0"/>
    <s v="18/11/GALFPC1974"/>
    <s v="Oui"/>
    <n v="2.7654867256637168"/>
  </r>
  <r>
    <d v="2018-11-07T00:00:00"/>
    <s v="Taxi maison-bureau A/R"/>
    <x v="0"/>
    <x v="0"/>
    <n v="13000"/>
    <x v="2"/>
    <x v="0"/>
    <s v="18/11/GALFPC2018"/>
    <s v="Oui"/>
    <n v="1.4380530973451326"/>
  </r>
  <r>
    <d v="2018-11-07T00:00:00"/>
    <s v="Taxi maison-bureau(aller retour)"/>
    <x v="0"/>
    <x v="2"/>
    <n v="11000"/>
    <x v="3"/>
    <x v="0"/>
    <s v="18/11/GALFPC1978"/>
    <s v="Oui"/>
    <n v="1.2168141592920354"/>
  </r>
  <r>
    <d v="2018-11-08T00:00:00"/>
    <s v="Transport maison bureau aller et retour "/>
    <x v="0"/>
    <x v="1"/>
    <n v="10000"/>
    <x v="7"/>
    <x v="0"/>
    <s v="18/11/GALFPC2001"/>
    <s v="Oui"/>
    <n v="1.1061946902654867"/>
  </r>
  <r>
    <d v="2018-11-08T00:00:00"/>
    <s v="Transport bureau la banque"/>
    <x v="0"/>
    <x v="1"/>
    <n v="70000"/>
    <x v="7"/>
    <x v="0"/>
    <s v="18/11/GALFPC2011"/>
    <s v="Oui"/>
    <n v="7.7433628318584073"/>
  </r>
  <r>
    <d v="2018-11-08T00:00:00"/>
    <s v="Transport bureau maison "/>
    <x v="0"/>
    <x v="1"/>
    <n v="19000"/>
    <x v="8"/>
    <x v="0"/>
    <s v="18/11/GALFPC1977"/>
    <s v="Oui"/>
    <n v="2.1017699115044248"/>
  </r>
  <r>
    <d v="2018-11-08T00:00:00"/>
    <s v="Transport maison -bureau"/>
    <x v="0"/>
    <x v="1"/>
    <n v="27000"/>
    <x v="9"/>
    <x v="0"/>
    <s v="18/11/GALFPC1987"/>
    <s v="Oui"/>
    <n v="2.9867256637168142"/>
  </r>
  <r>
    <d v="2018-11-08T00:00:00"/>
    <s v="Paiement prime de stage du mois d'Avril 2018 à E20"/>
    <x v="1"/>
    <x v="1"/>
    <n v="600000"/>
    <x v="9"/>
    <x v="0"/>
    <s v="18/11/GALFPC2014"/>
    <s v="Oui"/>
    <n v="66.371681415929203"/>
  </r>
  <r>
    <d v="2018-11-08T00:00:00"/>
    <s v="Transport Maison-bureau A/R"/>
    <x v="0"/>
    <x v="1"/>
    <n v="25000"/>
    <x v="1"/>
    <x v="0"/>
    <s v="18/11/GALFPC1974"/>
    <s v="Oui"/>
    <n v="2.7654867256637168"/>
  </r>
  <r>
    <d v="2018-11-08T00:00:00"/>
    <s v="Paiement prime de stage du mois d'A2vril 2018 à E39"/>
    <x v="1"/>
    <x v="1"/>
    <n v="600000"/>
    <x v="1"/>
    <x v="0"/>
    <s v="18/11/GALFPC2015"/>
    <s v="Oui"/>
    <n v="66.371681415929203"/>
  </r>
  <r>
    <d v="2018-11-08T00:00:00"/>
    <s v="Transport maison-bureau A/R"/>
    <x v="0"/>
    <x v="1"/>
    <n v="17000"/>
    <x v="10"/>
    <x v="0"/>
    <s v="18/11/GALFPC1973"/>
    <s v="Oui"/>
    <n v="1.8805309734513274"/>
  </r>
  <r>
    <d v="2018-11-08T00:00:00"/>
    <s v="aiement prime de stage du mois d'Avril 2018 à E40"/>
    <x v="1"/>
    <x v="1"/>
    <n v="600000"/>
    <x v="10"/>
    <x v="0"/>
    <s v="18/11/GALFPC2016"/>
    <s v="Oui"/>
    <n v="66.371681415929203"/>
  </r>
  <r>
    <d v="2018-11-08T00:00:00"/>
    <s v="Taxi maison-bureau A/R"/>
    <x v="0"/>
    <x v="0"/>
    <n v="13000"/>
    <x v="2"/>
    <x v="0"/>
    <s v="18/11/GALFPC2018"/>
    <s v="Oui"/>
    <n v="1.4380530973451326"/>
  </r>
  <r>
    <d v="2018-11-08T00:00:00"/>
    <s v="Taxi maison-bureau(aller retour)"/>
    <x v="0"/>
    <x v="2"/>
    <n v="11000"/>
    <x v="3"/>
    <x v="0"/>
    <s v="18/11/GALFPC1978"/>
    <s v="Oui"/>
    <n v="1.2168141592920354"/>
  </r>
  <r>
    <d v="2018-11-08T00:00:00"/>
    <s v="Frais divers deplacement  de Charlotte et saïdou pour mles courses du projet"/>
    <x v="0"/>
    <x v="5"/>
    <n v="150000"/>
    <x v="12"/>
    <x v="0"/>
    <s v="18/11/GALFPC2017"/>
    <s v="Oui"/>
    <n v="16.592920353982301"/>
  </r>
  <r>
    <d v="2018-11-09T00:00:00"/>
    <s v="Frais deplacement de voiture pour (2) de courses du Projet par Charlotte  et Saïdou "/>
    <x v="0"/>
    <x v="5"/>
    <n v="600000"/>
    <x v="11"/>
    <x v="0"/>
    <s v="18/11/GALFPC2023"/>
    <s v="Oui"/>
    <n v="66.371681415929203"/>
  </r>
  <r>
    <d v="2018-11-09T00:00:00"/>
    <s v="Frais deplacement de voiture bureau-Aéoroport de Charlotte"/>
    <x v="0"/>
    <x v="5"/>
    <n v="25000"/>
    <x v="11"/>
    <x v="0"/>
    <s v="18/11/GALFPC2024"/>
    <s v="Oui"/>
    <n v="2.7654867256637168"/>
  </r>
  <r>
    <d v="2018-11-09T00:00:00"/>
    <s v="Transport maison bureau aller et retour "/>
    <x v="0"/>
    <x v="1"/>
    <n v="10000"/>
    <x v="7"/>
    <x v="0"/>
    <s v="18/11/GALFPC2001"/>
    <s v="Oui"/>
    <n v="1.1061946902654867"/>
  </r>
  <r>
    <d v="2018-11-09T00:00:00"/>
    <s v="Transport bureau maison "/>
    <x v="0"/>
    <x v="1"/>
    <n v="19000"/>
    <x v="8"/>
    <x v="0"/>
    <s v="18/11/GALFPC1977"/>
    <s v="Oui"/>
    <n v="2.1017699115044248"/>
  </r>
  <r>
    <d v="2018-11-09T00:00:00"/>
    <s v="Taxi bureau taouyah, belle-vue kaporo pour les enquêtes"/>
    <x v="0"/>
    <x v="1"/>
    <n v="24000"/>
    <x v="8"/>
    <x v="0"/>
    <s v="18/11/GALFPC2019"/>
    <s v="Oui"/>
    <n v="2.6548672566371683"/>
  </r>
  <r>
    <d v="2018-11-09T00:00:00"/>
    <s v="Transport maison -bureau"/>
    <x v="0"/>
    <x v="1"/>
    <n v="27000"/>
    <x v="9"/>
    <x v="0"/>
    <s v="18/11/GALFPC1987"/>
    <s v="Oui"/>
    <n v="2.9867256637168142"/>
  </r>
  <r>
    <d v="2018-11-09T00:00:00"/>
    <s v="Transport Maison-bureau A/R"/>
    <x v="0"/>
    <x v="1"/>
    <n v="25000"/>
    <x v="1"/>
    <x v="0"/>
    <s v="18/11/GALFPC1974"/>
    <s v="Oui"/>
    <n v="2.7654867256637168"/>
  </r>
  <r>
    <d v="2018-11-09T00:00:00"/>
    <s v="Transport maison-bureau A/R"/>
    <x v="0"/>
    <x v="1"/>
    <n v="17000"/>
    <x v="10"/>
    <x v="0"/>
    <s v="18/11/GALFPC1973"/>
    <s v="Oui"/>
    <n v="1.8805309734513274"/>
  </r>
  <r>
    <d v="2018-11-09T00:00:00"/>
    <s v="Achat de (20) litres d'essence pour le groupe électrogène"/>
    <x v="4"/>
    <x v="4"/>
    <n v="200000"/>
    <x v="6"/>
    <x v="0"/>
    <s v="18/11/GALFPC2020"/>
    <s v="Oui"/>
    <n v="22.123893805309734"/>
  </r>
  <r>
    <d v="2018-11-09T00:00:00"/>
    <s v="Transport bureau-satation Star pour achat d'essence pour le groupe éléctrogène"/>
    <x v="0"/>
    <x v="4"/>
    <n v="10000"/>
    <x v="6"/>
    <x v="0"/>
    <s v="18/11/GALFPC2021"/>
    <s v="Oui"/>
    <n v="1.1061946902654867"/>
  </r>
  <r>
    <d v="2018-11-09T00:00:00"/>
    <s v="Taxi maison-bureau A/R"/>
    <x v="0"/>
    <x v="0"/>
    <n v="13000"/>
    <x v="2"/>
    <x v="0"/>
    <s v="18/11/GALFPC2018"/>
    <s v="Oui"/>
    <n v="1.4380530973451326"/>
  </r>
  <r>
    <d v="2018-11-09T00:00:00"/>
    <s v="Taxi maison-bureau(aller retour)"/>
    <x v="0"/>
    <x v="2"/>
    <n v="11000"/>
    <x v="3"/>
    <x v="0"/>
    <s v="18/11/GALFPC1978"/>
    <s v="Oui"/>
    <n v="1.2168141592920354"/>
  </r>
  <r>
    <d v="2018-11-09T00:00:00"/>
    <s v="Taxi pour les frais du motard ayant envoyé les cartes de vistes après confection en ville pour le carrefour bureau"/>
    <x v="0"/>
    <x v="2"/>
    <n v="44000"/>
    <x v="3"/>
    <x v="0"/>
    <s v="18/11/GALFPC2025"/>
    <s v="Oui"/>
    <n v="4.8672566371681416"/>
  </r>
  <r>
    <d v="2018-11-09T00:00:00"/>
    <s v="Paiement des frais de confection des cartes de visite "/>
    <x v="4"/>
    <x v="2"/>
    <n v="300000"/>
    <x v="3"/>
    <x v="0"/>
    <s v="18/11/GALFPC2026"/>
    <s v="Oui"/>
    <n v="33.185840707964601"/>
  </r>
  <r>
    <d v="2018-11-12T00:00:00"/>
    <s v="Transport Baldé bureau-banque pour retrait appro caisse"/>
    <x v="0"/>
    <x v="0"/>
    <n v="40000"/>
    <x v="0"/>
    <x v="0"/>
    <s v="18/11/GALFPC2044"/>
    <s v="Oui"/>
    <n v="4.4247787610619467"/>
  </r>
  <r>
    <d v="2018-11-12T00:00:00"/>
    <s v="Transport maison bureau aller et retour "/>
    <x v="0"/>
    <x v="1"/>
    <n v="10000"/>
    <x v="7"/>
    <x v="0"/>
    <s v="18/11/GALFPC2046"/>
    <s v="Oui"/>
    <n v="1.1061946902654867"/>
  </r>
  <r>
    <d v="2018-11-12T00:00:00"/>
    <s v=" Transport bureau centre emetteur recharge carte UBA"/>
    <x v="0"/>
    <x v="1"/>
    <n v="10000"/>
    <x v="7"/>
    <x v="0"/>
    <s v="18/11/GALFPC2029"/>
    <s v="Oui"/>
    <n v="1.1061946902654867"/>
  </r>
  <r>
    <d v="2018-11-12T00:00:00"/>
    <s v="Taxi bureau maison A/R"/>
    <x v="0"/>
    <x v="1"/>
    <n v="19000"/>
    <x v="8"/>
    <x v="0"/>
    <s v="18/11/GALFPC2040"/>
    <s v="Oui"/>
    <n v="2.1017699115044248"/>
  </r>
  <r>
    <d v="2018-11-12T00:00:00"/>
    <s v="Transport bureau Donka ,coleah ,port de bonfi pour les enquêtes"/>
    <x v="0"/>
    <x v="1"/>
    <n v="29000"/>
    <x v="8"/>
    <x v="0"/>
    <s v="18/11/GALFPC2034"/>
    <s v="Oui"/>
    <n v="3.2079646017699117"/>
  </r>
  <r>
    <d v="2018-11-12T00:00:00"/>
    <s v="Transport maison -bureau"/>
    <x v="0"/>
    <x v="1"/>
    <n v="27000"/>
    <x v="9"/>
    <x v="0"/>
    <s v="18/11/GALFPC2036"/>
    <s v="Oui"/>
    <n v="2.9867256637168142"/>
  </r>
  <r>
    <d v="2018-11-12T00:00:00"/>
    <s v="Transport   pour les enquete journalière "/>
    <x v="0"/>
    <x v="1"/>
    <n v="8000"/>
    <x v="9"/>
    <x v="0"/>
    <s v="18/11/GALFPC2030"/>
    <s v="Oui"/>
    <n v="0.88495575221238942"/>
  </r>
  <r>
    <d v="2018-11-12T00:00:00"/>
    <s v="Transfert de carte arreba pour appel téléphonique"/>
    <x v="10"/>
    <x v="1"/>
    <n v="10000"/>
    <x v="9"/>
    <x v="0"/>
    <s v="18/11/GALFPC1987"/>
    <s v="Oui"/>
    <n v="1.1061946902654867"/>
  </r>
  <r>
    <d v="2018-11-12T00:00:00"/>
    <s v="Transport Maison-bureau A/R"/>
    <x v="0"/>
    <x v="1"/>
    <n v="25000"/>
    <x v="1"/>
    <x v="0"/>
    <s v="18/11/GALFPC2035"/>
    <s v="Oui"/>
    <n v="2.7654867256637168"/>
  </r>
  <r>
    <d v="2018-11-12T00:00:00"/>
    <s v="Transfert de credit"/>
    <x v="10"/>
    <x v="1"/>
    <n v="10000"/>
    <x v="1"/>
    <x v="0"/>
    <s v="18/11/GALFPC2038"/>
    <s v="Oui"/>
    <n v="1.1061946902654867"/>
  </r>
  <r>
    <d v="2018-11-12T00:00:00"/>
    <s v="Transport pour l'enquete journaliere"/>
    <x v="0"/>
    <x v="1"/>
    <n v="21000"/>
    <x v="1"/>
    <x v="0"/>
    <s v="18/11/GALFPC2033"/>
    <s v="Oui"/>
    <n v="2.3230088495575223"/>
  </r>
  <r>
    <d v="2018-11-12T00:00:00"/>
    <s v="Transport maison-bureau A/R"/>
    <x v="0"/>
    <x v="1"/>
    <n v="17000"/>
    <x v="10"/>
    <x v="0"/>
    <s v="18/11/GALFPC1973"/>
    <s v="Oui"/>
    <n v="1.8805309734513274"/>
  </r>
  <r>
    <d v="2018-11-12T00:00:00"/>
    <s v="Transport maison-bureau A/R"/>
    <x v="0"/>
    <x v="1"/>
    <n v="17000"/>
    <x v="10"/>
    <x v="0"/>
    <s v="18/11/GALFFPC1973"/>
    <s v="Oui"/>
    <n v="1.8805309734513274"/>
  </r>
  <r>
    <d v="2018-11-12T00:00:00"/>
    <s v="Transport maison-bureau A/R"/>
    <x v="0"/>
    <x v="1"/>
    <n v="10000"/>
    <x v="10"/>
    <x v="0"/>
    <s v="18/11/GALFPC2031"/>
    <s v="Oui"/>
    <n v="1.1061946902654867"/>
  </r>
  <r>
    <d v="2018-11-12T00:00:00"/>
    <s v="Frais ticket redevance parking"/>
    <x v="0"/>
    <x v="4"/>
    <n v="5000"/>
    <x v="6"/>
    <x v="0"/>
    <s v="18/11/GALFPC2028"/>
    <s v="Oui"/>
    <n v="0.55309734513274333"/>
  </r>
  <r>
    <d v="2018-11-12T00:00:00"/>
    <s v="Frais de fonctionnement  Maïmouna Baldé pour la semaine"/>
    <x v="0"/>
    <x v="4"/>
    <n v="70000"/>
    <x v="6"/>
    <x v="0"/>
    <s v="18/11/GALFPC2041"/>
    <s v="Oui"/>
    <n v="7.7433628318584073"/>
  </r>
  <r>
    <d v="2018-11-12T00:00:00"/>
    <s v="Frais de transfert/orange money pour jail visil des detenus à Mamou"/>
    <x v="6"/>
    <x v="4"/>
    <n v="12000"/>
    <x v="6"/>
    <x v="0"/>
    <s v="18/11/GALF"/>
    <s v="Oui"/>
    <n v="1.3274336283185841"/>
  </r>
  <r>
    <d v="2018-11-12T00:00:00"/>
    <s v="Frais de fonctionnement Moné pour la semaine"/>
    <x v="0"/>
    <x v="4"/>
    <n v="175000"/>
    <x v="6"/>
    <x v="0"/>
    <s v="18/11/GALFPC2048"/>
    <s v="Oui"/>
    <n v="19.358407079646017"/>
  </r>
  <r>
    <d v="2018-11-12T00:00:00"/>
    <s v="Taxi maison-bureau A/R"/>
    <x v="0"/>
    <x v="0"/>
    <n v="13000"/>
    <x v="2"/>
    <x v="0"/>
    <s v="18/11/GALFPC2055"/>
    <s v="Oui"/>
    <n v="1.4380530973451326"/>
  </r>
  <r>
    <d v="2018-11-12T00:00:00"/>
    <s v="Paiement de bonus media à la radio Soleil FM pour obtention de l'élément sonore après la participation de GALF à l'émission'' EEQ'' sur affaire Dia et autres"/>
    <x v="8"/>
    <x v="2"/>
    <n v="210000"/>
    <x v="3"/>
    <x v="0"/>
    <s v="18/11/GALFPC2027R43"/>
    <s v="Oui"/>
    <n v="23.23008849557522"/>
  </r>
  <r>
    <d v="2018-11-12T00:00:00"/>
    <s v="Paiement de bonus media à la radio Bonheur FM  pour obtention de l'élément sonore après l'interview de l'Officier média sur l'affaire Dia via Carlos"/>
    <x v="8"/>
    <x v="2"/>
    <n v="100000"/>
    <x v="3"/>
    <x v="0"/>
    <s v="18/11/GALFPC2027R42"/>
    <s v="Oui"/>
    <n v="11.061946902654867"/>
  </r>
  <r>
    <d v="2018-11-12T00:00:00"/>
    <s v="Taxi maison-bureau(aller retour)"/>
    <x v="0"/>
    <x v="2"/>
    <n v="11000"/>
    <x v="3"/>
    <x v="0"/>
    <s v="18/11/GALFPC2045"/>
    <s v="Oui"/>
    <n v="1.2168141592920354"/>
  </r>
  <r>
    <d v="2018-11-13T00:00:00"/>
    <s v="Transport maison bureau aller et retour "/>
    <x v="0"/>
    <x v="1"/>
    <n v="10000"/>
    <x v="7"/>
    <x v="0"/>
    <s v="18/11/GALFPC2046"/>
    <s v="Oui"/>
    <n v="1.1061946902654867"/>
  </r>
  <r>
    <d v="2018-11-13T00:00:00"/>
    <s v="Transport conakry mamou aller / retour "/>
    <x v="0"/>
    <x v="1"/>
    <n v="140000"/>
    <x v="7"/>
    <x v="0"/>
    <s v="18/11/GALFPC2050"/>
    <s v="Oui"/>
    <n v="15.486725663716815"/>
  </r>
  <r>
    <d v="2018-11-13T00:00:00"/>
    <s v="Food Allowance journaliere (1)"/>
    <x v="9"/>
    <x v="1"/>
    <n v="80000"/>
    <x v="7"/>
    <x v="0"/>
    <s v="18/11/GALFPC2050"/>
    <s v="Oui"/>
    <n v="8.8495575221238933"/>
  </r>
  <r>
    <d v="2018-11-13T00:00:00"/>
    <s v="Frais d'hotel (1) nuité"/>
    <x v="9"/>
    <x v="1"/>
    <n v="250000"/>
    <x v="7"/>
    <x v="0"/>
    <s v="18/11/GALFPC2050"/>
    <s v="Oui"/>
    <n v="27.654867256637168"/>
  </r>
  <r>
    <d v="2018-11-13T00:00:00"/>
    <s v="Transport maison gare routiere gombonya et gare routiere mamou a l'hotel"/>
    <x v="0"/>
    <x v="1"/>
    <n v="29500"/>
    <x v="7"/>
    <x v="0"/>
    <s v="18/11/GALFPC2050"/>
    <s v="Oui"/>
    <n v="3.2632743362831858"/>
  </r>
  <r>
    <d v="2018-11-13T00:00:00"/>
    <s v="Transport maison bureau A/R"/>
    <x v="0"/>
    <x v="1"/>
    <n v="19000"/>
    <x v="8"/>
    <x v="0"/>
    <s v="18/11/GALF"/>
    <s v="Oui"/>
    <n v="2.1017699115044248"/>
  </r>
  <r>
    <d v="2018-11-13T00:00:00"/>
    <s v="Transport maison -bureau"/>
    <x v="0"/>
    <x v="1"/>
    <n v="27000"/>
    <x v="9"/>
    <x v="0"/>
    <s v="18/11/GALFPC2036"/>
    <s v="Oui"/>
    <n v="2.9867256637168142"/>
  </r>
  <r>
    <d v="2018-11-13T00:00:00"/>
    <s v="Transport Maison-bureau A/R"/>
    <x v="0"/>
    <x v="1"/>
    <n v="25000"/>
    <x v="1"/>
    <x v="0"/>
    <s v="18/11/GALFPC2035"/>
    <s v="Oui"/>
    <n v="2.7654867256637168"/>
  </r>
  <r>
    <d v="2018-11-13T00:00:00"/>
    <s v="Transport maison-bureau A/R"/>
    <x v="0"/>
    <x v="1"/>
    <n v="17000"/>
    <x v="10"/>
    <x v="0"/>
    <s v="18/11/GALFPC1973"/>
    <s v="Oui"/>
    <n v="1.8805309734513274"/>
  </r>
  <r>
    <d v="2018-11-13T00:00:00"/>
    <s v="Frais de transfert/orange money de v(640 000 fg) 0 Ch2rif"/>
    <x v="6"/>
    <x v="4"/>
    <n v="20000"/>
    <x v="6"/>
    <x v="0"/>
    <s v="18/11/GALFPC2051"/>
    <s v="Oui"/>
    <n v="2.2123893805309733"/>
  </r>
  <r>
    <d v="2018-11-12T00:00:00"/>
    <s v="Achat de nouritures pour jail visil des detenus à Mamou"/>
    <x v="7"/>
    <x v="0"/>
    <n v="500000"/>
    <x v="2"/>
    <x v="0"/>
    <s v="18/11/GALFPC2042"/>
    <s v="Oui"/>
    <n v="55.309734513274336"/>
  </r>
  <r>
    <d v="2018-11-13T00:00:00"/>
    <s v="Taxi maison-bureau A/R"/>
    <x v="0"/>
    <x v="0"/>
    <n v="13000"/>
    <x v="2"/>
    <x v="0"/>
    <s v="18/11/GALFPC2055"/>
    <s v="Oui"/>
    <n v="1.4380530973451326"/>
  </r>
  <r>
    <d v="2018-11-13T00:00:00"/>
    <s v="Taxi bureau-Min environnement A/R"/>
    <x v="0"/>
    <x v="0"/>
    <n v="70000"/>
    <x v="2"/>
    <x v="0"/>
    <s v="18/11/GALFPC2049"/>
    <s v="Oui"/>
    <n v="7.7433628318584073"/>
  </r>
  <r>
    <d v="2018-11-13T00:00:00"/>
    <s v="Taxi maison-bureau(aller retour)"/>
    <x v="0"/>
    <x v="2"/>
    <n v="11000"/>
    <x v="3"/>
    <x v="0"/>
    <s v="18/11/GALFPC2045"/>
    <s v="Oui"/>
    <n v="1.2168141592920354"/>
  </r>
  <r>
    <d v="2018-11-14T00:00:00"/>
    <s v="Transport bureau-banque UBA pour recgarger la carte UBA pour Saïdou et Charlotte pour en forum en France"/>
    <x v="0"/>
    <x v="0"/>
    <n v="10000"/>
    <x v="0"/>
    <x v="0"/>
    <s v="18/11/GALFPC2052"/>
    <s v="Oui"/>
    <n v="1.1061946902654867"/>
  </r>
  <r>
    <d v="2018-11-14T00:00:00"/>
    <s v="Food Allowance journaliere"/>
    <x v="9"/>
    <x v="1"/>
    <n v="80000"/>
    <x v="7"/>
    <x v="0"/>
    <s v="18/11/GALFPC2050"/>
    <s v="Oui"/>
    <n v="8.8495575221238933"/>
  </r>
  <r>
    <d v="2018-11-14T00:00:00"/>
    <s v="Transport hotel tribunal et gare routiere mamou,tannerie a la maison nongo"/>
    <x v="0"/>
    <x v="1"/>
    <n v="23500"/>
    <x v="7"/>
    <x v="0"/>
    <s v="18/11/GALFPC2050"/>
    <s v="Oui"/>
    <n v="2.5995575221238938"/>
  </r>
  <r>
    <d v="2018-11-14T00:00:00"/>
    <s v="Achat d'un chargeur de telephone "/>
    <x v="12"/>
    <x v="1"/>
    <n v="15000"/>
    <x v="7"/>
    <x v="0"/>
    <s v="18/11/GALFPC2050"/>
    <s v="Oui"/>
    <n v="1.6592920353982301"/>
  </r>
  <r>
    <d v="2018-11-14T00:00:00"/>
    <s v="Photocopie et achat de trois chemise"/>
    <x v="4"/>
    <x v="4"/>
    <n v="5000"/>
    <x v="7"/>
    <x v="0"/>
    <s v="18/11/GALFPC2050"/>
    <s v="Oui"/>
    <n v="0.55309734513274333"/>
  </r>
  <r>
    <d v="2018-11-14T00:00:00"/>
    <s v="Transport maison bureau A/R"/>
    <x v="0"/>
    <x v="1"/>
    <n v="19000"/>
    <x v="8"/>
    <x v="0"/>
    <s v="18/11/GALFPC2040"/>
    <s v="Oui"/>
    <n v="2.1017699115044248"/>
  </r>
  <r>
    <d v="2018-11-14T00:00:00"/>
    <s v="Transport maison -bureau"/>
    <x v="0"/>
    <x v="1"/>
    <n v="27000"/>
    <x v="9"/>
    <x v="0"/>
    <s v="18/11/GALFPC2036"/>
    <s v="Oui"/>
    <n v="2.9867256637168142"/>
  </r>
  <r>
    <d v="2018-11-14T00:00:00"/>
    <s v="Transpport Maison-Bureau A/R"/>
    <x v="0"/>
    <x v="1"/>
    <n v="25000"/>
    <x v="1"/>
    <x v="0"/>
    <s v="18/11/GALFPC2035"/>
    <s v="Oui"/>
    <n v="2.7654867256637168"/>
  </r>
  <r>
    <d v="2018-11-14T00:00:00"/>
    <s v="Taxi maison-bureau A/R"/>
    <x v="0"/>
    <x v="0"/>
    <n v="13000"/>
    <x v="2"/>
    <x v="0"/>
    <s v="18/11/GALFFPC2055"/>
    <s v="Oui"/>
    <n v="1.4380530973451326"/>
  </r>
  <r>
    <d v="2018-11-14T00:00:00"/>
    <s v="Frais de virement  par BPMG "/>
    <x v="2"/>
    <x v="4"/>
    <n v="1182432"/>
    <x v="13"/>
    <x v="0"/>
    <s v="18/11/GALF"/>
    <s v="Oui"/>
    <n v="130.80000000000001"/>
  </r>
  <r>
    <d v="2018-11-14T00:00:00"/>
    <s v="Taxi maison-bureau(aller retour)"/>
    <x v="0"/>
    <x v="2"/>
    <n v="11000"/>
    <x v="3"/>
    <x v="0"/>
    <s v="18/11/GALFPC2045"/>
    <s v="Oui"/>
    <n v="1.2168141592920354"/>
  </r>
  <r>
    <d v="2018-11-14T00:00:00"/>
    <s v="Taxi bureau -siege UE et enfin bureau "/>
    <x v="0"/>
    <x v="2"/>
    <n v="70000"/>
    <x v="3"/>
    <x v="0"/>
    <s v="18/11/GALFPC2053"/>
    <s v="Oui"/>
    <n v="7.7433628318584073"/>
  </r>
  <r>
    <d v="2018-11-15T00:00:00"/>
    <s v="Total Food allowance  de Charlotte et saïdou au Forum de la paix à Paris 70 euro/personne x 2 =140 euro (taux 11 248)"/>
    <x v="9"/>
    <x v="5"/>
    <n v="1574727"/>
    <x v="11"/>
    <x v="0"/>
    <s v="18/11/GALFPC2032"/>
    <s v="Oui"/>
    <n v="174.19546460176991"/>
  </r>
  <r>
    <d v="2018-11-15T00:00:00"/>
    <s v="Total Frais d'hôtel pour Charlotte et sa"/>
    <x v="0"/>
    <x v="5"/>
    <n v="833476"/>
    <x v="11"/>
    <x v="0"/>
    <s v="18/11/GALFPC2054"/>
    <s v="Oui"/>
    <n v="92.198672566371684"/>
  </r>
  <r>
    <d v="2018-11-15T00:00:00"/>
    <s v="Total frais d'hôptel de Charlotte et saïdou au Forum de la paix à Paris 70 euro/personne x 2 =140 euro (taux 11 248)"/>
    <x v="9"/>
    <x v="5"/>
    <n v="9096257"/>
    <x v="11"/>
    <x v="0"/>
    <s v="18/11/GALFPC2013"/>
    <s v="Oui"/>
    <n v="1006.2231194690265"/>
  </r>
  <r>
    <d v="2018-11-15T00:00:00"/>
    <s v="Transport maison bureau aller et retour "/>
    <x v="0"/>
    <x v="1"/>
    <n v="10000"/>
    <x v="7"/>
    <x v="0"/>
    <s v="18/11/GALFPC2046"/>
    <s v="Oui"/>
    <n v="1.1061946902654867"/>
  </r>
  <r>
    <d v="2018-11-15T00:00:00"/>
    <s v="Transport maison bureau A/R"/>
    <x v="0"/>
    <x v="1"/>
    <n v="19000"/>
    <x v="8"/>
    <x v="0"/>
    <s v="18/11/GALFPC2040"/>
    <s v="Oui"/>
    <n v="2.1017699115044248"/>
  </r>
  <r>
    <d v="2018-11-15T00:00:00"/>
    <s v="Transport maison -bureau"/>
    <x v="0"/>
    <x v="1"/>
    <n v="27000"/>
    <x v="9"/>
    <x v="0"/>
    <s v="18/11/GALFPC2036"/>
    <s v="Oui"/>
    <n v="2.9867256637168142"/>
  </r>
  <r>
    <d v="2018-11-15T00:00:00"/>
    <s v="Transport Maison-bureau A/R"/>
    <x v="0"/>
    <x v="1"/>
    <n v="25000"/>
    <x v="1"/>
    <x v="0"/>
    <s v="18/11/GALFPC2035"/>
    <s v="Oui"/>
    <n v="2.7654867256637168"/>
  </r>
  <r>
    <d v="2018-11-15T00:00:00"/>
    <s v="Taxi maison-bureau A/R"/>
    <x v="0"/>
    <x v="0"/>
    <n v="13000"/>
    <x v="2"/>
    <x v="0"/>
    <s v="18/11/GALFLFPC2055"/>
    <s v="Oui"/>
    <n v="1.4380530973451326"/>
  </r>
  <r>
    <d v="2018-11-15T00:00:00"/>
    <s v="Taxi maison-bureau(aller retour)"/>
    <x v="0"/>
    <x v="2"/>
    <n v="11000"/>
    <x v="3"/>
    <x v="0"/>
    <s v="18/11/GALFPC2045"/>
    <s v="Oui"/>
    <n v="1.2168141592920354"/>
  </r>
  <r>
    <d v="2018-11-16T00:00:00"/>
    <s v="Transport maison bureau aller et retour "/>
    <x v="0"/>
    <x v="1"/>
    <n v="10000"/>
    <x v="7"/>
    <x v="0"/>
    <s v="18/11/GALFPC2046"/>
    <s v="Oui"/>
    <n v="1.1061946902654867"/>
  </r>
  <r>
    <d v="2018-11-16T00:00:00"/>
    <s v="Transport maison bureau A/R"/>
    <x v="0"/>
    <x v="1"/>
    <n v="19000"/>
    <x v="8"/>
    <x v="0"/>
    <s v="18/101GALFPC2040"/>
    <s v="Oui"/>
    <n v="2.1017699115044248"/>
  </r>
  <r>
    <d v="2018-11-16T00:00:00"/>
    <s v="Transport  bureau ,Gbessia ,dabondy"/>
    <x v="0"/>
    <x v="1"/>
    <n v="16000"/>
    <x v="8"/>
    <x v="0"/>
    <s v="18/11/GALFPC2058"/>
    <s v="Oui"/>
    <n v="1.7699115044247788"/>
  </r>
  <r>
    <d v="2018-11-16T00:00:00"/>
    <s v="Transport maison -bureau"/>
    <x v="0"/>
    <x v="1"/>
    <n v="27000"/>
    <x v="9"/>
    <x v="0"/>
    <s v="18/11/GALFPC2036"/>
    <s v="Oui"/>
    <n v="2.9867256637168142"/>
  </r>
  <r>
    <d v="2018-11-16T00:00:00"/>
    <s v="Transport piur les enquetes journalières "/>
    <x v="0"/>
    <x v="1"/>
    <n v="33500"/>
    <x v="9"/>
    <x v="0"/>
    <s v="18/11/GALFPC2059"/>
    <s v="Oui"/>
    <n v="3.7057522123893807"/>
  </r>
  <r>
    <d v="2018-11-16T00:00:00"/>
    <s v="Transport Maison-bureau A/R"/>
    <x v="0"/>
    <x v="1"/>
    <n v="25000"/>
    <x v="1"/>
    <x v="0"/>
    <s v="18/11/GALFPC2035"/>
    <s v="Oui"/>
    <n v="2.7654867256637168"/>
  </r>
  <r>
    <d v="2018-11-16T00:00:00"/>
    <s v="Transport pour l'enquete journaliere"/>
    <x v="0"/>
    <x v="1"/>
    <n v="12500"/>
    <x v="1"/>
    <x v="0"/>
    <s v="18/11/GALFPC2060bis"/>
    <s v="Oui"/>
    <n v="1.3827433628318584"/>
  </r>
  <r>
    <d v="2018-11-16T00:00:00"/>
    <s v="Facture n°47 Alpha Mamadou Diallo transfert de crédit E-recharge pour téléphone du bureau"/>
    <x v="10"/>
    <x v="4"/>
    <n v="800000"/>
    <x v="6"/>
    <x v="0"/>
    <s v="18/11/GALFPC2056"/>
    <s v="Oui"/>
    <n v="88.495575221238937"/>
  </r>
  <r>
    <d v="2018-11-16T00:00:00"/>
    <s v="Paiement facture Fiscaliste 16/011/18 pour declaration des impots septembre et octobre et CNSS du 3eme trimestre"/>
    <x v="1"/>
    <x v="3"/>
    <n v="600000"/>
    <x v="6"/>
    <x v="0"/>
    <s v="18/11/GALFPC2057"/>
    <s v="Oui"/>
    <n v="66.371681415929203"/>
  </r>
  <r>
    <d v="2018-11-16T00:00:00"/>
    <s v="Frais de retrait/orange money des transports par les enqueteurs"/>
    <x v="6"/>
    <x v="4"/>
    <n v="12000"/>
    <x v="6"/>
    <x v="0"/>
    <s v="18/11/GALFPC2060"/>
    <s v="Oui"/>
    <n v="1.3274336283185841"/>
  </r>
  <r>
    <d v="2018-11-16T00:00:00"/>
    <s v="Taxi maison-bureau(aller retour)"/>
    <x v="0"/>
    <x v="2"/>
    <n v="11000"/>
    <x v="3"/>
    <x v="0"/>
    <s v="18/11/GALFPC2045"/>
    <s v="Oui"/>
    <n v="1.2168141592920354"/>
  </r>
  <r>
    <d v="2018-11-17T00:00:00"/>
    <s v="Taxi maison-en ville pour la réunion avec Guinée Ecologie et enfin à la maison "/>
    <x v="0"/>
    <x v="2"/>
    <n v="70000"/>
    <x v="3"/>
    <x v="0"/>
    <s v="18/11/GALFPC2057bis"/>
    <s v="Oui"/>
    <n v="7.7433628318584073"/>
  </r>
  <r>
    <d v="2018-11-18T00:00:00"/>
    <s v="Frais total des transfert à Odette/orange money "/>
    <x v="6"/>
    <x v="4"/>
    <n v="33000"/>
    <x v="6"/>
    <x v="0"/>
    <s v="18/11/GALFLFPC2064"/>
    <s v="Oui"/>
    <n v="3.6504424778761062"/>
  </r>
  <r>
    <d v="2018-11-18T00:00:00"/>
    <s v="Taxi ratoma-sonfonia"/>
    <x v="0"/>
    <x v="0"/>
    <n v="40000"/>
    <x v="2"/>
    <x v="0"/>
    <s v="18/11/GALFPC2061R02"/>
    <s v="Oui"/>
    <n v="4.4247787610619467"/>
  </r>
  <r>
    <d v="2018-11-18T00:00:00"/>
    <s v="Taxi Aéroport-DNEF"/>
    <x v="0"/>
    <x v="0"/>
    <n v="60000"/>
    <x v="2"/>
    <x v="0"/>
    <s v="18/11/GALFPC2061R03"/>
    <s v="Oui"/>
    <n v="6.6371681415929205"/>
  </r>
  <r>
    <d v="2018-11-18T00:00:00"/>
    <s v="Achat de nourriture pour le detenu"/>
    <x v="7"/>
    <x v="0"/>
    <n v="30000"/>
    <x v="2"/>
    <x v="0"/>
    <s v="18/11/GALFPC2061R04"/>
    <s v="Oui"/>
    <n v="3.3185840707964602"/>
  </r>
  <r>
    <d v="2018-11-18T00:00:00"/>
    <s v="Taxi eaux et forets-Maison "/>
    <x v="0"/>
    <x v="0"/>
    <n v="35000"/>
    <x v="2"/>
    <x v="0"/>
    <s v="18/11/GALFPC2061R05"/>
    <s v="Oui"/>
    <n v="3.8716814159292037"/>
  </r>
  <r>
    <d v="2018-11-18T00:00:00"/>
    <s v="Frais de nourriture pour l'équipe de l'opération de saisie des (3) pérroquets à Sanoya"/>
    <x v="9"/>
    <x v="0"/>
    <n v="60000"/>
    <x v="2"/>
    <x v="0"/>
    <s v="18/11/GALFPC2061R201"/>
    <s v="Oui"/>
    <n v="6.6371681415929205"/>
  </r>
  <r>
    <d v="2018-11-19T00:00:00"/>
    <s v="Transport maison bureau aller et retour "/>
    <x v="0"/>
    <x v="1"/>
    <n v="10000"/>
    <x v="7"/>
    <x v="0"/>
    <s v="18/11/GALFPC2046"/>
    <s v="Oui"/>
    <n v="1.1061946902654867"/>
  </r>
  <r>
    <d v="2018-11-19T00:00:00"/>
    <s v="Transport maison-bureau A/R "/>
    <x v="0"/>
    <x v="1"/>
    <n v="19000"/>
    <x v="8"/>
    <x v="0"/>
    <s v="18/11/GALFPC2067"/>
    <s v="Oui"/>
    <n v="2.1017699115044248"/>
  </r>
  <r>
    <d v="2018-11-19T00:00:00"/>
    <s v="Transport maison -bureau"/>
    <x v="0"/>
    <x v="1"/>
    <n v="27000"/>
    <x v="9"/>
    <x v="0"/>
    <s v="18/11/GALFPC2068"/>
    <s v="Oui"/>
    <n v="2.9867256637168142"/>
  </r>
  <r>
    <d v="2018-11-19T00:00:00"/>
    <s v="Transport Maison-bureau A/R"/>
    <x v="0"/>
    <x v="1"/>
    <n v="25000"/>
    <x v="1"/>
    <x v="0"/>
    <s v="18/11/GALFPC2069"/>
    <s v="Oui"/>
    <n v="2.7654867256637168"/>
  </r>
  <r>
    <d v="2018-11-19T00:00:00"/>
    <s v="Frais de fonctionnement Moné (4) jours maison-bureau"/>
    <x v="0"/>
    <x v="4"/>
    <n v="140000"/>
    <x v="6"/>
    <x v="0"/>
    <s v="18/11/GALFPC2066"/>
    <s v="Oui"/>
    <n v="15.486725663716815"/>
  </r>
  <r>
    <d v="2018-11-19T00:00:00"/>
    <s v="Frais de transfert/orange money jail visit pour les detenus de Mamou"/>
    <x v="6"/>
    <x v="4"/>
    <n v="12000"/>
    <x v="6"/>
    <x v="0"/>
    <s v="18/11/GALFPC2071"/>
    <s v="Oui"/>
    <n v="1.3274336283185841"/>
  </r>
  <r>
    <d v="2018-11-19T00:00:00"/>
    <s v="Taxi maison-DNEF"/>
    <x v="0"/>
    <x v="0"/>
    <n v="35000"/>
    <x v="2"/>
    <x v="0"/>
    <s v="18/11/GALFPC2061R07"/>
    <s v="Oui"/>
    <n v="3.8716814159292037"/>
  </r>
  <r>
    <d v="2018-11-19T00:00:00"/>
    <s v="Achat de nourriture pour le detenu"/>
    <x v="7"/>
    <x v="0"/>
    <n v="25000"/>
    <x v="2"/>
    <x v="0"/>
    <s v="18/11/GALFPC2061R09"/>
    <s v="Oui"/>
    <n v="2.7654867256637168"/>
  </r>
  <r>
    <d v="2018-11-19T00:00:00"/>
    <s v="Taxi Eaux et Forets_Centre ville"/>
    <x v="0"/>
    <x v="0"/>
    <n v="20000"/>
    <x v="2"/>
    <x v="0"/>
    <s v="18/11/GALFPC2061R08"/>
    <s v="Oui"/>
    <n v="2.2123893805309733"/>
  </r>
  <r>
    <d v="2018-11-19T00:00:00"/>
    <s v="Taxi Centre ville-maison R"/>
    <x v="0"/>
    <x v="0"/>
    <n v="40000"/>
    <x v="2"/>
    <x v="0"/>
    <s v="18/11/GALFPC2062R10"/>
    <s v="Oui"/>
    <n v="4.4247787610619467"/>
  </r>
  <r>
    <d v="2018-11-19T00:00:00"/>
    <s v="Achat de nourriture pour les detenus de Mamou"/>
    <x v="7"/>
    <x v="0"/>
    <n v="500000"/>
    <x v="2"/>
    <x v="0"/>
    <s v="18/11/GALFGALFPC2070 bis"/>
    <s v="Oui"/>
    <n v="55.309734513274336"/>
  </r>
  <r>
    <d v="2018-11-20T00:00:00"/>
    <s v="Taxi maison-bureau A"/>
    <x v="0"/>
    <x v="0"/>
    <n v="20000"/>
    <x v="2"/>
    <x v="0"/>
    <s v="18/11/GALFPC2062R23"/>
    <s v="Oui"/>
    <n v="2.2123893805309733"/>
  </r>
  <r>
    <d v="2018-11-20T00:00:00"/>
    <s v="Taxi bureau-Foulamadina"/>
    <x v="0"/>
    <x v="0"/>
    <n v="30000"/>
    <x v="2"/>
    <x v="0"/>
    <s v="18/11/GALFPC2062R24"/>
    <s v="Oui"/>
    <n v="3.3185840707964602"/>
  </r>
  <r>
    <d v="2018-11-20T00:00:00"/>
    <s v="Taxi foulamadina-Maison R"/>
    <x v="0"/>
    <x v="0"/>
    <n v="50000"/>
    <x v="2"/>
    <x v="0"/>
    <s v="18/11/GALFPC2062R25"/>
    <s v="Oui"/>
    <n v="5.5309734513274336"/>
  </r>
  <r>
    <d v="2018-11-21T00:00:00"/>
    <s v="Transport maison bureau aller et retour "/>
    <x v="0"/>
    <x v="1"/>
    <n v="10000"/>
    <x v="7"/>
    <x v="0"/>
    <s v="18/11/GALFPC2065"/>
    <s v="Oui"/>
    <n v="1.1061946902654867"/>
  </r>
  <r>
    <d v="2018-11-21T00:00:00"/>
    <s v="Transport bureau la banque centrale "/>
    <x v="0"/>
    <x v="1"/>
    <n v="70000"/>
    <x v="7"/>
    <x v="0"/>
    <s v="18/11/GALFPC2075"/>
    <s v="Oui"/>
    <n v="7.7433628318584073"/>
  </r>
  <r>
    <d v="2018-11-21T00:00:00"/>
    <s v="Taxi bureau maison A/R"/>
    <x v="0"/>
    <x v="1"/>
    <n v="19000"/>
    <x v="8"/>
    <x v="0"/>
    <s v="18/11/GALFPC2067"/>
    <s v="Oui"/>
    <n v="2.1017699115044248"/>
  </r>
  <r>
    <d v="2018-11-21T00:00:00"/>
    <s v="Transport bureau  marché lambanyi ,kobaya , yattayah "/>
    <x v="0"/>
    <x v="1"/>
    <n v="27500"/>
    <x v="8"/>
    <x v="0"/>
    <s v="18/11/GALF PC2072"/>
    <s v="Oui"/>
    <n v="3.0420353982300883"/>
  </r>
  <r>
    <d v="2018-11-21T00:00:00"/>
    <s v="Transport maison -bureau"/>
    <x v="0"/>
    <x v="1"/>
    <n v="27000"/>
    <x v="9"/>
    <x v="0"/>
    <s v="18/11/GALFPC2068"/>
    <s v="Oui"/>
    <n v="2.9867256637168142"/>
  </r>
  <r>
    <d v="2018-11-21T00:00:00"/>
    <s v="Transfert arreba"/>
    <x v="10"/>
    <x v="1"/>
    <n v="5000"/>
    <x v="9"/>
    <x v="0"/>
    <s v="18/11/GALFPC2074"/>
    <s v="Oui"/>
    <n v="0.55309734513274333"/>
  </r>
  <r>
    <d v="2018-11-19T00:00:00"/>
    <s v="Transport de E39 pour les enquêtes journalières"/>
    <x v="0"/>
    <x v="1"/>
    <n v="14000"/>
    <x v="1"/>
    <x v="0"/>
    <s v="18/11/GALFPC2070"/>
    <s v="Oui"/>
    <n v="1.5486725663716814"/>
  </r>
  <r>
    <d v="2018-11-21T00:00:00"/>
    <s v="Transport Maison-bureau A/R"/>
    <x v="0"/>
    <x v="1"/>
    <n v="25000"/>
    <x v="1"/>
    <x v="0"/>
    <s v="18/11/GALFPC2069"/>
    <s v="Oui"/>
    <n v="2.7654867256637168"/>
  </r>
  <r>
    <d v="2018-11-21T00:00:00"/>
    <s v="Transfert de credit"/>
    <x v="10"/>
    <x v="1"/>
    <n v="10000"/>
    <x v="1"/>
    <x v="0"/>
    <s v="18/11/GALFPC2073"/>
    <s v="Oui"/>
    <n v="1.1061946902654867"/>
  </r>
  <r>
    <d v="2018-11-21T00:00:00"/>
    <s v="Transport pour l'enquete journaliere"/>
    <x v="0"/>
    <x v="1"/>
    <n v="21000"/>
    <x v="1"/>
    <x v="0"/>
    <s v="18/11/GALFPC2071 bis"/>
    <s v="Oui"/>
    <n v="2.3230088495575223"/>
  </r>
  <r>
    <d v="2018-11-21T00:00:00"/>
    <s v="Paiement deplacement taxi ville pour l'opération de saisie de (3) perroquets Youyou à Sanoya"/>
    <x v="0"/>
    <x v="4"/>
    <n v="250000"/>
    <x v="6"/>
    <x v="0"/>
    <s v="18/11/GALFPC2076"/>
    <s v="Oui"/>
    <n v="27.654867256637168"/>
  </r>
  <r>
    <d v="2018-11-21T00:00:00"/>
    <s v="Taxi maison-Gare routière "/>
    <x v="0"/>
    <x v="0"/>
    <n v="30000"/>
    <x v="2"/>
    <x v="0"/>
    <s v="18/11/GALFPC2063R12"/>
    <s v="Oui"/>
    <n v="3.3185840707964602"/>
  </r>
  <r>
    <d v="2018-11-21T00:00:00"/>
    <s v="Frais d'hôtel (1) nuitée"/>
    <x v="9"/>
    <x v="0"/>
    <n v="250000"/>
    <x v="2"/>
    <x v="0"/>
    <s v="18/11/GALFPC2063 Fact 19"/>
    <s v="Oui"/>
    <n v="27.654867256637168"/>
  </r>
  <r>
    <d v="2018-11-21T00:00:00"/>
    <s v="Taxi Conakry-Mamou A"/>
    <x v="0"/>
    <x v="0"/>
    <n v="80000"/>
    <x v="2"/>
    <x v="0"/>
    <s v="18/11/GALFPC2063TV"/>
    <s v="Oui"/>
    <n v="8.8495575221238933"/>
  </r>
  <r>
    <d v="2018-11-21T00:00:00"/>
    <s v="Food allowance"/>
    <x v="9"/>
    <x v="0"/>
    <n v="80000"/>
    <x v="2"/>
    <x v="0"/>
    <s v="18/11/GALFPC2063R14"/>
    <s v="Oui"/>
    <n v="8.8495575221238933"/>
  </r>
  <r>
    <d v="2018-11-21T00:00:00"/>
    <s v="Taxi gare routière-tribunal-Hotel"/>
    <x v="0"/>
    <x v="0"/>
    <n v="4500"/>
    <x v="2"/>
    <x v="0"/>
    <s v="18/11/GALFPC2063R22"/>
    <s v="Oui"/>
    <n v="0.49778761061946902"/>
  </r>
  <r>
    <d v="2018-11-21T00:00:00"/>
    <s v="Taxi hotel-tribunal-hotel "/>
    <x v="0"/>
    <x v="0"/>
    <n v="4500"/>
    <x v="2"/>
    <x v="0"/>
    <s v="18/11/GALFPC2063R22"/>
    <s v="Oui"/>
    <n v="0.49778761061946902"/>
  </r>
  <r>
    <d v="2018-11-21T00:00:00"/>
    <s v="Frais de photocopie analyse cas Namory"/>
    <x v="4"/>
    <x v="4"/>
    <n v="10000"/>
    <x v="2"/>
    <x v="0"/>
    <s v="18/11/GALFPC2063R16"/>
    <s v="Oui"/>
    <n v="1.1061946902654867"/>
  </r>
  <r>
    <d v="2018-11-21T00:00:00"/>
    <s v="Taxi maison bureau(aller retour)"/>
    <x v="0"/>
    <x v="2"/>
    <n v="11000"/>
    <x v="3"/>
    <x v="0"/>
    <s v="18/11/GALFPC2077"/>
    <s v="Oui"/>
    <n v="1.2168141592920354"/>
  </r>
  <r>
    <d v="2018-11-22T00:00:00"/>
    <s v="Transport maison bureau aller et retour "/>
    <x v="0"/>
    <x v="1"/>
    <n v="10000"/>
    <x v="7"/>
    <x v="0"/>
    <s v="18/11/GALFPC2065"/>
    <s v="Oui"/>
    <n v="1.1061946902654867"/>
  </r>
  <r>
    <d v="2018-11-22T00:00:00"/>
    <s v="Transport bureau Eaux et Forets "/>
    <x v="0"/>
    <x v="1"/>
    <n v="75000"/>
    <x v="7"/>
    <x v="0"/>
    <s v="18/11/GALFPC2084"/>
    <s v="Oui"/>
    <n v="8.2964601769911503"/>
  </r>
  <r>
    <d v="2018-11-22T00:00:00"/>
    <s v=" Frais de deplacement de l'Avocat  suivi juridique Cas Carlos à Mamou"/>
    <x v="3"/>
    <x v="1"/>
    <n v="1200000"/>
    <x v="7"/>
    <x v="0"/>
    <s v="18/11/GALFPC2081"/>
    <s v="Oui"/>
    <n v="132.74336283185841"/>
  </r>
  <r>
    <d v="2018-11-22T00:00:00"/>
    <s v="Transport maison -bureau"/>
    <x v="0"/>
    <x v="1"/>
    <n v="27000"/>
    <x v="9"/>
    <x v="0"/>
    <s v="18/11/GALFPC2068"/>
    <s v="Oui"/>
    <n v="2.9867256637168142"/>
  </r>
  <r>
    <d v="2018-11-22T00:00:00"/>
    <s v="Transport E20 pour l'achat d'un téléphone pour enquête"/>
    <x v="0"/>
    <x v="1"/>
    <n v="13000"/>
    <x v="9"/>
    <x v="0"/>
    <s v="18/11/GALFPC2078"/>
    <s v="Oui"/>
    <n v="1.4380530973451326"/>
  </r>
  <r>
    <d v="2018-11-22T00:00:00"/>
    <s v="Paiement primes de stage E20 mois de novembre 2018"/>
    <x v="1"/>
    <x v="1"/>
    <n v="1000000"/>
    <x v="9"/>
    <x v="0"/>
    <s v="18/11/GALFPC2088"/>
    <s v="Oui"/>
    <n v="110.61946902654867"/>
  </r>
  <r>
    <d v="2018-11-22T00:00:00"/>
    <s v="Transport Maison-bureau A/R"/>
    <x v="0"/>
    <x v="1"/>
    <n v="25000"/>
    <x v="1"/>
    <x v="0"/>
    <s v="18/11/GALFPC2069"/>
    <s v="Oui"/>
    <n v="2.7654867256637168"/>
  </r>
  <r>
    <d v="2018-11-22T00:00:00"/>
    <s v="Transport pour l'enquete journaliere"/>
    <x v="0"/>
    <x v="1"/>
    <n v="19500"/>
    <x v="1"/>
    <x v="0"/>
    <s v="18/11/GALFPC2090"/>
    <s v="Oui"/>
    <n v="2.1570796460176993"/>
  </r>
  <r>
    <d v="2018-11-22T00:00:00"/>
    <s v="Paiement  primes de stage E39 mois de novembre 2018"/>
    <x v="1"/>
    <x v="1"/>
    <n v="1000000"/>
    <x v="1"/>
    <x v="0"/>
    <s v="18/11/GALFPC2089"/>
    <s v="Oui"/>
    <n v="110.61946902654867"/>
  </r>
  <r>
    <d v="2018-11-22T00:00:00"/>
    <s v="Frais transport bureau-banque pour dépôt lettre de virement de salaire novembre 2018"/>
    <x v="0"/>
    <x v="4"/>
    <n v="70000"/>
    <x v="6"/>
    <x v="0"/>
    <s v="18/11/GALFPC2083"/>
    <s v="Oui"/>
    <n v="7.7433628318584073"/>
  </r>
  <r>
    <d v="2018-11-22T00:00:00"/>
    <s v="Facture 0008047 achat de (05) cartouches d'encre 201A, (02) paquets de carnets de reçus, (02) registres, (05) chronos de classeurs, (01) boite de lingette (01) dépoussièrante"/>
    <x v="4"/>
    <x v="4"/>
    <n v="2660000"/>
    <x v="6"/>
    <x v="0"/>
    <s v="18/11/GALFPC2086"/>
    <s v="Oui"/>
    <n v="294.24778761061947"/>
  </r>
  <r>
    <d v="2018-11-22T00:00:00"/>
    <s v="Facture 0008044 achat de (05)  chronos de classeurs"/>
    <x v="4"/>
    <x v="4"/>
    <n v="60000"/>
    <x v="6"/>
    <x v="0"/>
    <s v="18/11/GALFPC2087"/>
    <s v="Oui"/>
    <n v="6.6371681415929205"/>
  </r>
  <r>
    <d v="2018-11-22T00:00:00"/>
    <s v="Paiement main de Aboubacar Camara l'entretien de la cour du bureau"/>
    <x v="11"/>
    <x v="4"/>
    <n v="35000"/>
    <x v="6"/>
    <x v="0"/>
    <s v="18/11/GALFPC2091"/>
    <s v="Oui"/>
    <n v="3.8716814159292037"/>
  </r>
  <r>
    <d v="2018-11-22T00:00:00"/>
    <s v="Paiement salaire novembre 2018 de Maïmouna Baldé pour l'entretien du bureau"/>
    <x v="1"/>
    <x v="4"/>
    <n v="500000"/>
    <x v="6"/>
    <x v="0"/>
    <s v="18/11/GALFPC2092"/>
    <s v="Oui"/>
    <n v="55.309734513274336"/>
  </r>
  <r>
    <d v="2018-11-22T00:00:00"/>
    <s v="Taxi hotel-tribunal-pénitencier-gare routière"/>
    <x v="0"/>
    <x v="0"/>
    <n v="9000"/>
    <x v="2"/>
    <x v="0"/>
    <s v="18/11/GALFPC2063R17"/>
    <s v="Oui"/>
    <n v="0.99557522123893805"/>
  </r>
  <r>
    <d v="2018-11-22T00:00:00"/>
    <s v="Food allowance"/>
    <x v="9"/>
    <x v="0"/>
    <n v="80000"/>
    <x v="2"/>
    <x v="0"/>
    <s v="18/11/GALFPC2063R18"/>
    <s v="Oui"/>
    <n v="8.8495575221238933"/>
  </r>
  <r>
    <d v="2018-11-22T00:00:00"/>
    <s v="Taxi mamou -Conakry"/>
    <x v="0"/>
    <x v="0"/>
    <n v="80000"/>
    <x v="2"/>
    <x v="0"/>
    <s v="18/11/GALFPC2063R19"/>
    <s v="Oui"/>
    <n v="8.8495575221238933"/>
  </r>
  <r>
    <d v="2018-11-22T00:00:00"/>
    <s v="Taxi gare-maison R"/>
    <x v="0"/>
    <x v="0"/>
    <n v="30000"/>
    <x v="2"/>
    <x v="0"/>
    <s v="18/11/GALFPC2063R20"/>
    <s v="Oui"/>
    <n v="3.3185840707964602"/>
  </r>
  <r>
    <d v="2018-11-22T00:00:00"/>
    <s v="Taxi maison, en ville pour rencontre du correspondant de rfi: en vain, mais un entretien téléphonique a eu lieu entre nous où il a expliqué les raisons du retrait de la carte d'accréditation à son correspondant historique: un rendez vous avait été pris pour le temps opportun, Et enfin retourné au bureau"/>
    <x v="0"/>
    <x v="2"/>
    <n v="70000"/>
    <x v="3"/>
    <x v="0"/>
    <s v="18/11/GALFPC2079"/>
    <s v="Oui"/>
    <n v="7.7433628318584073"/>
  </r>
  <r>
    <d v="2018-11-22T00:00:00"/>
    <s v="Taxi bureau-maison"/>
    <x v="0"/>
    <x v="2"/>
    <n v="5500"/>
    <x v="3"/>
    <x v="0"/>
    <s v="18/11/GALFPC2077"/>
    <s v="Oui"/>
    <n v="0.6084070796460177"/>
  </r>
  <r>
    <d v="2018-11-22T00:00:00"/>
    <s v="Paiement salaire Mamadou saïdou Barry novembre   2018 "/>
    <x v="1"/>
    <x v="5"/>
    <n v="13467500"/>
    <x v="5"/>
    <x v="0"/>
    <s v="18/11/GALFPB177"/>
    <s v="Oui"/>
    <n v="1489.7676991150443"/>
  </r>
  <r>
    <d v="2018-11-22T00:00:00"/>
    <s v="Paiement salaire  Tamba Fatou Oularél novembre   2018 "/>
    <x v="1"/>
    <x v="2"/>
    <n v="2613750"/>
    <x v="5"/>
    <x v="0"/>
    <s v="18/11/GALFPB177"/>
    <s v="Oui"/>
    <n v="289.13163716814159"/>
  </r>
  <r>
    <d v="2018-11-22T00:00:00"/>
    <s v="Paiement Salaire Mamadou Saliou Baldé novembre   2018 "/>
    <x v="1"/>
    <x v="0"/>
    <n v="2713750"/>
    <x v="5"/>
    <x v="0"/>
    <s v="18/11/GALFPB176"/>
    <s v="Oui"/>
    <n v="300.19358407079648"/>
  </r>
  <r>
    <d v="2018-11-22T00:00:00"/>
    <s v="Paiement Salaire Aïssatou Sessou  novembre   2018 "/>
    <x v="1"/>
    <x v="0"/>
    <n v="2613750"/>
    <x v="5"/>
    <x v="0"/>
    <s v="18/11/GALFPB176"/>
    <s v="Oui"/>
    <n v="289.13163716814159"/>
  </r>
  <r>
    <d v="2018-11-22T00:00:00"/>
    <s v="Paiement Salaire Aïssatou Abdoulaye Chérif Diallo novenbre    2018 "/>
    <x v="13"/>
    <x v="0"/>
    <n v="2213750"/>
    <x v="5"/>
    <x v="0"/>
    <s v="18/11/GALFPB176"/>
    <s v="Oui"/>
    <n v="244.88384955752213"/>
  </r>
  <r>
    <d v="2018-11-22T00:00:00"/>
    <s v="Paiement Salaire Odette Kamano  novembre  2018"/>
    <x v="1"/>
    <x v="0"/>
    <n v="2300000"/>
    <x v="5"/>
    <x v="0"/>
    <s v="18/11/GALFPB171"/>
    <s v="Oui"/>
    <n v="254.42477876106196"/>
  </r>
  <r>
    <d v="2018-11-22T00:00:00"/>
    <s v="Paiement Salaire Amadou Oury Diallo novembre   2018 "/>
    <x v="1"/>
    <x v="1"/>
    <n v="1910000"/>
    <x v="5"/>
    <x v="0"/>
    <s v="18/11/GALFPB176"/>
    <s v="Oui"/>
    <n v="211.28318584070797"/>
  </r>
  <r>
    <d v="2018-11-22T00:00:00"/>
    <s v="Paiement Salaire Aïssatou Kéïta  novembre   2018 "/>
    <x v="1"/>
    <x v="1"/>
    <n v="1525000"/>
    <x v="5"/>
    <x v="0"/>
    <s v="18/11/GALFPB176"/>
    <s v="Oui"/>
    <n v="168.69469026548671"/>
  </r>
  <r>
    <d v="2018-11-23T00:00:00"/>
    <s v="Transport maison bureau aller et retour "/>
    <x v="0"/>
    <x v="1"/>
    <n v="10000"/>
    <x v="7"/>
    <x v="0"/>
    <s v="18/11/GALFPC2065"/>
    <s v="Oui"/>
    <n v="1.1061946902654867"/>
  </r>
  <r>
    <d v="2018-11-23T00:00:00"/>
    <s v="Transport maison bureau A/L "/>
    <x v="0"/>
    <x v="1"/>
    <n v="19000"/>
    <x v="8"/>
    <x v="0"/>
    <s v="18/11/GALF PC2067"/>
    <s v="Oui"/>
    <n v="2.1017699115044248"/>
  </r>
  <r>
    <d v="2018-11-23T00:00:00"/>
    <s v="Transport bureau belle-vue , coleah ,matam "/>
    <x v="0"/>
    <x v="1"/>
    <n v="26000"/>
    <x v="8"/>
    <x v="0"/>
    <s v="18/11/GALFPC2095"/>
    <s v="Oui"/>
    <n v="2.8761061946902653"/>
  </r>
  <r>
    <d v="2018-11-23T00:00:00"/>
    <s v="Transport maison -bureau"/>
    <x v="0"/>
    <x v="1"/>
    <n v="27000"/>
    <x v="9"/>
    <x v="0"/>
    <s v="18/11/GALFPC2068"/>
    <s v="Oui"/>
    <n v="2.9867256637168142"/>
  </r>
  <r>
    <d v="2018-11-23T00:00:00"/>
    <s v="Transport pour les enquetes"/>
    <x v="0"/>
    <x v="1"/>
    <n v="14000"/>
    <x v="9"/>
    <x v="0"/>
    <s v="18/11/GALFPC2097"/>
    <s v="Oui"/>
    <n v="1.5486725663716814"/>
  </r>
  <r>
    <d v="2018-11-23T00:00:00"/>
    <s v="Transport Maison-bureau A/R"/>
    <x v="0"/>
    <x v="1"/>
    <n v="25000"/>
    <x v="1"/>
    <x v="0"/>
    <s v="18/11/GALFPC2069"/>
    <s v="Oui"/>
    <n v="2.7654867256637168"/>
  </r>
  <r>
    <d v="2018-11-23T00:00:00"/>
    <s v="Transport pour l'enquete journaliere"/>
    <x v="0"/>
    <x v="1"/>
    <n v="33500"/>
    <x v="1"/>
    <x v="0"/>
    <s v="18/11/GALFPC2096"/>
    <s v="Oui"/>
    <n v="3.7057522123893807"/>
  </r>
  <r>
    <d v="2018-11-23T00:00:00"/>
    <s v="Frais de fonctionnement Maïmouna pour la semaine"/>
    <x v="0"/>
    <x v="4"/>
    <n v="70000"/>
    <x v="6"/>
    <x v="0"/>
    <s v="18/11/GALFPC2093"/>
    <s v="Oui"/>
    <n v="7.7433628318584073"/>
  </r>
  <r>
    <d v="2018-11-23T00:00:00"/>
    <s v="Achat de sceaux (03) et (02) gobellets pour les douches du bureau"/>
    <x v="4"/>
    <x v="4"/>
    <n v="50000"/>
    <x v="6"/>
    <x v="0"/>
    <s v="18/11/GALFPC2094"/>
    <s v="Oui"/>
    <n v="5.5309734513274336"/>
  </r>
  <r>
    <d v="2018-11-23T00:00:00"/>
    <s v="Frais de fonctionnement Moné pour la semaine"/>
    <x v="0"/>
    <x v="4"/>
    <n v="175000"/>
    <x v="6"/>
    <x v="0"/>
    <s v="18/11/GALFPC2102"/>
    <s v="Oui"/>
    <n v="19.358407079646017"/>
  </r>
  <r>
    <d v="2018-11-23T00:00:00"/>
    <s v="Frais transport bureau- centre ville (BPMG) pour recupératrion de relevé de banque"/>
    <x v="0"/>
    <x v="4"/>
    <n v="70000"/>
    <x v="6"/>
    <x v="0"/>
    <s v="18/11/GALFPC2103"/>
    <s v="Oui"/>
    <n v="7.7433628318584073"/>
  </r>
  <r>
    <d v="2018-11-23T00:00:00"/>
    <s v="Taxi maison-bureau A/R"/>
    <x v="0"/>
    <x v="0"/>
    <n v="13000"/>
    <x v="2"/>
    <x v="0"/>
    <s v="18/11/GALF"/>
    <s v="Oui"/>
    <n v="1.4380530973451326"/>
  </r>
  <r>
    <d v="2018-11-23T00:00:00"/>
    <s v="Taxi maison bureau(aller retour)"/>
    <x v="0"/>
    <x v="2"/>
    <n v="11000"/>
    <x v="3"/>
    <x v="0"/>
    <s v="18/11/GALFPC2077"/>
    <s v="Oui"/>
    <n v="1.2168141592920354"/>
  </r>
  <r>
    <d v="2018-11-24T00:00:00"/>
    <s v="Facture n°49 Alpha Mamadou Diallo transfert de crédit E-recharge pour téléphone du bureau"/>
    <x v="10"/>
    <x v="4"/>
    <n v="800000"/>
    <x v="6"/>
    <x v="0"/>
    <s v="18/11/GALFPC2103bis"/>
    <s v="Oui"/>
    <n v="88.495575221238937"/>
  </r>
  <r>
    <d v="2018-11-24T00:00:00"/>
    <s v="Taxi maison-siège radio pour radio bonheur"/>
    <x v="0"/>
    <x v="2"/>
    <n v="15000"/>
    <x v="3"/>
    <x v="0"/>
    <s v="18/11/GALFPC2098"/>
    <s v="Oui"/>
    <n v="1.6592920353982301"/>
  </r>
  <r>
    <d v="2018-11-26T00:00:00"/>
    <s v="Transport maison bureau aller et retour "/>
    <x v="0"/>
    <x v="1"/>
    <n v="10000"/>
    <x v="7"/>
    <x v="0"/>
    <s v="18/11/GALFPC2065"/>
    <s v="Oui"/>
    <n v="1.1061946902654867"/>
  </r>
  <r>
    <d v="2018-11-26T00:00:00"/>
    <s v="Transport bureau Eaux et Forets "/>
    <x v="0"/>
    <x v="1"/>
    <n v="60000"/>
    <x v="7"/>
    <x v="0"/>
    <s v="18/11/GALFPC2108"/>
    <s v="Oui"/>
    <n v="6.6371681415929205"/>
  </r>
  <r>
    <d v="2018-11-26T00:00:00"/>
    <s v="Transport maison -bureau"/>
    <x v="0"/>
    <x v="1"/>
    <n v="27000"/>
    <x v="9"/>
    <x v="0"/>
    <s v="18/11/GALFPC2110"/>
    <s v="Oui"/>
    <n v="2.9867256637168142"/>
  </r>
  <r>
    <d v="2018-11-26T00:00:00"/>
    <s v="Transport pour les  enquêtes journalières"/>
    <x v="0"/>
    <x v="1"/>
    <n v="9500"/>
    <x v="9"/>
    <x v="0"/>
    <s v="18/11/GALFPC2106"/>
    <s v="Oui"/>
    <n v="1.0508849557522124"/>
  </r>
  <r>
    <d v="2018-11-26T00:00:00"/>
    <s v="Transport Maison-bureau A/R"/>
    <x v="0"/>
    <x v="1"/>
    <n v="25000"/>
    <x v="1"/>
    <x v="0"/>
    <s v="18/11/GALFPC2114"/>
    <s v="Oui"/>
    <n v="2.7654867256637168"/>
  </r>
  <r>
    <d v="2018-11-26T00:00:00"/>
    <s v="Transport pour l'enquete journaliere"/>
    <x v="0"/>
    <x v="1"/>
    <n v="21000"/>
    <x v="1"/>
    <x v="0"/>
    <s v="18/11/GALFPC2107"/>
    <s v="Oui"/>
    <n v="2.3230088495575223"/>
  </r>
  <r>
    <d v="2018-11-26T00:00:00"/>
    <s v="Taxi maison bureau(aller retour)"/>
    <x v="0"/>
    <x v="2"/>
    <n v="11000"/>
    <x v="3"/>
    <x v="0"/>
    <s v="18/11/GALFPC2101"/>
    <s v="Oui"/>
    <n v="1.2168141592920354"/>
  </r>
  <r>
    <d v="2018-11-26T00:00:00"/>
    <s v="Chèque 01530537   Paiement RTS pour le mois  de novembre 2018"/>
    <x v="1"/>
    <x v="4"/>
    <n v="462500"/>
    <x v="5"/>
    <x v="0"/>
    <s v="18/11/GALFPB180"/>
    <s v="Oui"/>
    <n v="51.161504424778762"/>
  </r>
  <r>
    <d v="2018-11-26T00:00:00"/>
    <s v="Frais certification Chèque 01530537   Paiement RTS pour le mois  de novembre 2018"/>
    <x v="1"/>
    <x v="4"/>
    <n v="56500"/>
    <x v="5"/>
    <x v="0"/>
    <s v="18/11/GALFPB181"/>
    <s v="Oui"/>
    <n v="6.25"/>
  </r>
  <r>
    <d v="2018-11-26T00:00:00"/>
    <s v="Chèque 01530538  Paiement facture 011/071.527A/BSPS securité bureau novembre 2018"/>
    <x v="11"/>
    <x v="4"/>
    <n v="2500000"/>
    <x v="5"/>
    <x v="0"/>
    <s v="18/11/GALFPB182"/>
    <s v="Oui"/>
    <n v="276.54867256637169"/>
  </r>
  <r>
    <d v="2018-11-26T00:00:00"/>
    <s v="Paiement  salaire  comptable novembre  2018"/>
    <x v="1"/>
    <x v="4"/>
    <n v="4313750"/>
    <x v="5"/>
    <x v="0"/>
    <s v="18/11/GALFPB183"/>
    <s v="Oui"/>
    <n v="477.18473451327435"/>
  </r>
  <r>
    <d v="2018-11-27T00:00:00"/>
    <s v="Transport maison bureau aller et retour "/>
    <x v="0"/>
    <x v="1"/>
    <n v="10000"/>
    <x v="7"/>
    <x v="0"/>
    <s v="18/11/GALFPC2119"/>
    <s v="Oui"/>
    <n v="1.1061946902654867"/>
  </r>
  <r>
    <d v="2018-11-27T00:00:00"/>
    <s v="Transport maison bureau A/L "/>
    <x v="0"/>
    <x v="1"/>
    <n v="19000"/>
    <x v="8"/>
    <x v="0"/>
    <s v="18/11/GALFPC2113"/>
    <s v="Oui"/>
    <n v="2.1017699115044248"/>
  </r>
  <r>
    <d v="2018-11-27T00:00:00"/>
    <s v="Transport bureau belle-vue , kenien ,matam pour les enquêtes "/>
    <x v="0"/>
    <x v="1"/>
    <n v="19000"/>
    <x v="8"/>
    <x v="0"/>
    <s v="18/11/GALFPC2112"/>
    <s v="Oui"/>
    <n v="2.1017699115044248"/>
  </r>
  <r>
    <d v="2018-11-27T00:00:00"/>
    <s v="Achat du carburant pour chercher la peau de panthére"/>
    <x v="0"/>
    <x v="1"/>
    <n v="52000"/>
    <x v="8"/>
    <x v="0"/>
    <s v="18/11/GALFPC2123"/>
    <s v="Oui"/>
    <n v="5.7522123893805306"/>
  </r>
  <r>
    <d v="2018-11-27T00:00:00"/>
    <s v="Transport E20 pour les enquêtes journalières"/>
    <x v="0"/>
    <x v="1"/>
    <n v="33500"/>
    <x v="9"/>
    <x v="0"/>
    <s v="18/11/GALFPC2109"/>
    <s v="Oui"/>
    <n v="3.7057522123893807"/>
  </r>
  <r>
    <d v="2018-11-27T00:00:00"/>
    <s v="Transport maison -bureau"/>
    <x v="0"/>
    <x v="1"/>
    <n v="27000"/>
    <x v="9"/>
    <x v="0"/>
    <s v="18/11/GALFPC2110"/>
    <s v="Oui"/>
    <n v="2.9867256637168142"/>
  </r>
  <r>
    <d v="2018-11-27T00:00:00"/>
    <s v="Transport Conakry-Mamou pour la recupération de la convocation de namory"/>
    <x v="0"/>
    <x v="1"/>
    <n v="70000"/>
    <x v="14"/>
    <x v="0"/>
    <s v="18/11/GALFPC2118 TV"/>
    <s v="Oui"/>
    <n v="7.7433628318584073"/>
  </r>
  <r>
    <d v="2018-11-27T00:00:00"/>
    <s v="Transport gare routière hôtel"/>
    <x v="0"/>
    <x v="1"/>
    <n v="20000"/>
    <x v="14"/>
    <x v="0"/>
    <s v="18/11/GALFPC2118 R30"/>
    <s v="Oui"/>
    <n v="2.2123893805309733"/>
  </r>
  <r>
    <d v="2018-11-27T00:00:00"/>
    <s v="Food alowance (2) jours pour recuperer la convocation de namory au PTI de Mamou"/>
    <x v="14"/>
    <x v="1"/>
    <n v="160000"/>
    <x v="14"/>
    <x v="0"/>
    <s v="18/11/GALFPC2118 R32"/>
    <s v="Oui"/>
    <n v="17.699115044247787"/>
  </r>
  <r>
    <d v="2018-11-27T00:00:00"/>
    <s v="Frais transport E37 maison-bureau-gare routière Mamou pour la recupération de la convocation de namory"/>
    <x v="0"/>
    <x v="1"/>
    <n v="30000"/>
    <x v="14"/>
    <x v="0"/>
    <s v="18/11/GALFFPC2120"/>
    <s v="Oui"/>
    <n v="3.3185840707964602"/>
  </r>
  <r>
    <d v="2018-11-27T00:00:00"/>
    <s v="Transport Maison-bureau A/R"/>
    <x v="0"/>
    <x v="1"/>
    <n v="25000"/>
    <x v="1"/>
    <x v="0"/>
    <s v="18/11/GALFPC2114"/>
    <s v="Oui"/>
    <n v="2.7654867256637168"/>
  </r>
  <r>
    <d v="2018-11-27T00:00:00"/>
    <s v="Transport pour l'enquête journaliere"/>
    <x v="0"/>
    <x v="1"/>
    <n v="12500"/>
    <x v="1"/>
    <x v="0"/>
    <s v="18/11/GALFPC2116"/>
    <s v="Oui"/>
    <n v="1.3827433628318584"/>
  </r>
  <r>
    <d v="2018-11-27T00:00:00"/>
    <s v="Transfert de credit"/>
    <x v="10"/>
    <x v="1"/>
    <n v="10000"/>
    <x v="1"/>
    <x v="0"/>
    <s v="18/11/GALFPC2111"/>
    <s v="Oui"/>
    <n v="1.1061946902654867"/>
  </r>
  <r>
    <d v="2018-11-27T00:00:00"/>
    <s v="Achat de (10) paquets d'eau  minérale pour le bureau"/>
    <x v="1"/>
    <x v="3"/>
    <n v="70000"/>
    <x v="6"/>
    <x v="0"/>
    <s v="18/11/GALFPC2115"/>
    <s v="Oui"/>
    <n v="7.7433628318584073"/>
  </r>
  <r>
    <d v="2018-11-27T00:00:00"/>
    <s v="Paiement main d'œuvre Elvice Kourouma plombier la reparation et le remplacement de la colone telephone complet dans une douche du bureau"/>
    <x v="11"/>
    <x v="4"/>
    <n v="40000"/>
    <x v="6"/>
    <x v="0"/>
    <s v="18/11/GALFPC2121"/>
    <s v="Oui"/>
    <n v="4.4247787610619467"/>
  </r>
  <r>
    <d v="2018-11-27T00:00:00"/>
    <s v="Taxi maison-bureau A/R"/>
    <x v="0"/>
    <x v="0"/>
    <n v="13000"/>
    <x v="2"/>
    <x v="0"/>
    <s v="18/11/GALF"/>
    <s v="Oui"/>
    <n v="1.4380530973451326"/>
  </r>
  <r>
    <d v="2018-11-27T00:00:00"/>
    <s v="Taxi maison-madina pour achat de téléphone et enfin bureau"/>
    <x v="0"/>
    <x v="2"/>
    <n v="50000"/>
    <x v="3"/>
    <x v="0"/>
    <s v="18/11/GALFPC2105"/>
    <s v="Oui"/>
    <n v="5.5309734513274336"/>
  </r>
  <r>
    <d v="2018-11-27T00:00:00"/>
    <s v="Achat de téléphone android infinix smarte2 HD"/>
    <x v="4"/>
    <x v="2"/>
    <n v="940000"/>
    <x v="3"/>
    <x v="0"/>
    <s v="18/11/GALFPC2117"/>
    <s v="Oui"/>
    <n v="103.98230088495575"/>
  </r>
  <r>
    <d v="2018-11-27T00:00:00"/>
    <s v="Paiement de bonus media à www,leverificateur,net cas perroquets youyous à Sanoyah, préfecture de Coyah"/>
    <x v="8"/>
    <x v="2"/>
    <n v="100000"/>
    <x v="3"/>
    <x v="0"/>
    <s v="18/11/GALFPC2104R49"/>
    <s v="Oui"/>
    <n v="11.061946902654867"/>
  </r>
  <r>
    <d v="2018-11-27T00:00:00"/>
    <s v="Paiement de bonus media à www,ledeclic,info  cas perroquets youyous à Sanoyah, préfecture de Coyah"/>
    <x v="8"/>
    <x v="2"/>
    <n v="100000"/>
    <x v="3"/>
    <x v="0"/>
    <s v="18/11/GALFPC2104R48"/>
    <s v="Oui"/>
    <n v="11.061946902654867"/>
  </r>
  <r>
    <d v="2018-11-27T00:00:00"/>
    <s v="Paiement de bonus media à www,leprojecteurguinee,com  cas perroquets youyous à Sanoyah, préfecture de Coyah"/>
    <x v="8"/>
    <x v="2"/>
    <n v="100000"/>
    <x v="3"/>
    <x v="0"/>
    <s v="18/11/GALFPC2104R47"/>
    <s v="Oui"/>
    <n v="11.061946902654867"/>
  </r>
  <r>
    <d v="2018-11-27T00:00:00"/>
    <s v="Paiement de bonus media à www,guineeprogres,com  cas perroquets youyous à Sanoyah, préfecture de Coyah"/>
    <x v="8"/>
    <x v="2"/>
    <n v="100000"/>
    <x v="3"/>
    <x v="0"/>
    <s v="18/11/GALFPC2104R46"/>
    <s v="Oui"/>
    <n v="11.061946902654867"/>
  </r>
  <r>
    <d v="2018-11-27T00:00:00"/>
    <s v="Paiement de bonus media à www,flammeguinee,com  cas perroquets youyous à Sanoyah, préfecture de Coyah"/>
    <x v="8"/>
    <x v="2"/>
    <n v="100000"/>
    <x v="3"/>
    <x v="0"/>
    <s v="18/11/GALFPC2104R45"/>
    <s v="Oui"/>
    <n v="11.061946902654867"/>
  </r>
  <r>
    <d v="2018-11-27T00:00:00"/>
    <s v="Paiement de bonus media à www,africavision7,com  cas perroquets youyous à Sanoyah, préfecture de Coyah"/>
    <x v="8"/>
    <x v="2"/>
    <n v="100000"/>
    <x v="3"/>
    <x v="0"/>
    <s v="18/11/GALFPC2104R44"/>
    <s v="Oui"/>
    <n v="11.061946902654867"/>
  </r>
  <r>
    <d v="2018-11-28T00:00:00"/>
    <s v="Transport Baldé bureau-Cour d'Appel pour dépôt de la convocation de Naùoty"/>
    <x v="0"/>
    <x v="0"/>
    <n v="65000"/>
    <x v="0"/>
    <x v="0"/>
    <s v="18/11/GALFPC2132"/>
    <s v="Oui"/>
    <n v="7.1902654867256635"/>
  </r>
  <r>
    <d v="2018-11-28T00:00:00"/>
    <s v="Transport maison bureau aller et retour "/>
    <x v="0"/>
    <x v="1"/>
    <n v="10000"/>
    <x v="7"/>
    <x v="0"/>
    <s v="18/11/GALFPC2119"/>
    <s v="Oui"/>
    <n v="1.1061946902654867"/>
  </r>
  <r>
    <d v="2018-11-28T00:00:00"/>
    <s v="Achat de produit et frais de visite médicale"/>
    <x v="1"/>
    <x v="3"/>
    <n v="613000"/>
    <x v="7"/>
    <x v="0"/>
    <s v="18/11/GALFPC2130"/>
    <s v="Oui"/>
    <n v="67.809734513274336"/>
  </r>
  <r>
    <d v="2018-11-28T00:00:00"/>
    <s v="Transport maison bureau A/L "/>
    <x v="0"/>
    <x v="1"/>
    <n v="19000"/>
    <x v="8"/>
    <x v="0"/>
    <s v="18/11/GALFPC2113"/>
    <s v="Oui"/>
    <n v="2.1017699115044248"/>
  </r>
  <r>
    <d v="2018-11-28T00:00:00"/>
    <s v="Frais  d'hôtel (1) nuité "/>
    <x v="14"/>
    <x v="1"/>
    <n v="300000"/>
    <x v="14"/>
    <x v="0"/>
    <s v="18/11/GALFPC2118 F"/>
    <s v="Oui"/>
    <n v="33.185840707964601"/>
  </r>
  <r>
    <d v="2018-11-28T00:00:00"/>
    <s v="Transport hôtel-gare routière"/>
    <x v="0"/>
    <x v="1"/>
    <n v="5000"/>
    <x v="14"/>
    <x v="0"/>
    <s v="18/11/GALFPC2118 R31"/>
    <s v="Oui"/>
    <n v="0.55309734513274333"/>
  </r>
  <r>
    <d v="2018-11-28T00:00:00"/>
    <s v="Transport Mamou-Conkry après  recupération de la convocation de namory"/>
    <x v="0"/>
    <x v="1"/>
    <n v="70000"/>
    <x v="14"/>
    <x v="0"/>
    <s v="18/11/GALFPC2118 TV"/>
    <s v="Oui"/>
    <n v="7.7433628318584073"/>
  </r>
  <r>
    <d v="2018-11-28T00:00:00"/>
    <s v="Transport gare routière-maison"/>
    <x v="0"/>
    <x v="1"/>
    <n v="5000"/>
    <x v="14"/>
    <x v="0"/>
    <s v="18/11/GALFFPC2118R33"/>
    <s v="Oui"/>
    <n v="0.55309734513274333"/>
  </r>
  <r>
    <d v="2018-11-28T00:00:00"/>
    <s v="Transport Maison-bureau A/R"/>
    <x v="0"/>
    <x v="1"/>
    <n v="25000"/>
    <x v="1"/>
    <x v="0"/>
    <s v="18/11/GALFPC2114"/>
    <s v="Oui"/>
    <n v="2.7654867256637168"/>
  </r>
  <r>
    <d v="2018-11-28T00:00:00"/>
    <s v="Facture 14 achat de douche telephone complet"/>
    <x v="4"/>
    <x v="4"/>
    <n v="85000"/>
    <x v="6"/>
    <x v="0"/>
    <s v="18/11/GALFPC2126"/>
    <s v="Oui"/>
    <n v="9.4026548672566364"/>
  </r>
  <r>
    <d v="2018-11-28T00:00:00"/>
    <s v="Reglement facture d'élecricité pour le mois de septembre et octobre 2018"/>
    <x v="15"/>
    <x v="4"/>
    <n v="166300"/>
    <x v="6"/>
    <x v="0"/>
    <s v="18/11/GALFPC2127"/>
    <s v="Oui"/>
    <n v="18.396017699115045"/>
  </r>
  <r>
    <d v="2018-11-28T00:00:00"/>
    <s v="Reglement facture  d'Internet FDB0043  DASH BUSINESS pour la redevance  du mois de décembre 2018"/>
    <x v="5"/>
    <x v="4"/>
    <n v="3000000"/>
    <x v="6"/>
    <x v="0"/>
    <s v="18/11/GALFPC2128"/>
    <s v="Oui"/>
    <n v="331.85840707964604"/>
  </r>
  <r>
    <d v="2018-11-28T00:00:00"/>
    <s v="Paiement main d'œuvre Aboubacar Camara pour le nettoyage de l'exterieur de la cour et l'entretien des fleurs"/>
    <x v="11"/>
    <x v="4"/>
    <n v="40000"/>
    <x v="6"/>
    <x v="0"/>
    <s v="18/11/GALFPC2131"/>
    <s v="Oui"/>
    <n v="4.4247787610619467"/>
  </r>
  <r>
    <d v="2018-11-28T00:00:00"/>
    <s v="Taxi maison-bureau A/R"/>
    <x v="0"/>
    <x v="0"/>
    <n v="13000"/>
    <x v="2"/>
    <x v="0"/>
    <s v="18/11/GALF"/>
    <s v="Oui"/>
    <n v="1.4380530973451326"/>
  </r>
  <r>
    <d v="2018-11-28T00:00:00"/>
    <s v="Taxi maison-bureau(aller retour)"/>
    <x v="0"/>
    <x v="2"/>
    <n v="11000"/>
    <x v="3"/>
    <x v="0"/>
    <s v="18/11/GALFPC2101"/>
    <s v="Oui"/>
    <n v="1.2168141592920354"/>
  </r>
  <r>
    <d v="2018-11-28T00:00:00"/>
    <s v="Paiement de bonus media à www,pacifiqueguinee,com  cas perroquets youyous à Sanoyah,"/>
    <x v="8"/>
    <x v="2"/>
    <n v="100000"/>
    <x v="3"/>
    <x v="0"/>
    <s v="18/11GALFPC2129"/>
    <s v="Oui"/>
    <n v="11.061946902654867"/>
  </r>
  <r>
    <d v="2018-11-28T00:00:00"/>
    <s v="Transport E39 pour les enquêtes journalières"/>
    <x v="0"/>
    <x v="1"/>
    <n v="21000"/>
    <x v="1"/>
    <x v="0"/>
    <s v="18/11/GALFPC2122"/>
    <s v="Oui"/>
    <n v="2.3230088495575223"/>
  </r>
  <r>
    <d v="2018-11-29T00:00:00"/>
    <s v="Transport maison bureau aller et retour "/>
    <x v="0"/>
    <x v="1"/>
    <n v="10000"/>
    <x v="7"/>
    <x v="0"/>
    <s v="18/11/GALFPC2119"/>
    <s v="Oui"/>
    <n v="1.1061946902654867"/>
  </r>
  <r>
    <d v="2018-11-29T00:00:00"/>
    <s v="Frais photocopie document juridique"/>
    <x v="4"/>
    <x v="4"/>
    <n v="45000"/>
    <x v="7"/>
    <x v="0"/>
    <s v="18/11/GALFPC2135"/>
    <s v="Oui"/>
    <n v="4.9778761061946906"/>
  </r>
  <r>
    <d v="2018-11-29T00:00:00"/>
    <s v="Transport bureau-centre emetteur pour photocopie "/>
    <x v="0"/>
    <x v="1"/>
    <n v="10000"/>
    <x v="7"/>
    <x v="0"/>
    <s v="18/11/GALFPC2133"/>
    <s v="Oui"/>
    <n v="1.1061946902654867"/>
  </r>
  <r>
    <d v="2018-11-29T00:00:00"/>
    <s v="Transport maison gare routiére "/>
    <x v="0"/>
    <x v="1"/>
    <n v="10000"/>
    <x v="8"/>
    <x v="0"/>
    <s v="18/11/GALFPC2100R13"/>
    <s v="Oui"/>
    <n v="1.1061946902654867"/>
  </r>
  <r>
    <d v="2018-11-29T00:00:00"/>
    <s v="Ration journaliére cas peau de panthére dabola"/>
    <x v="9"/>
    <x v="1"/>
    <n v="80000"/>
    <x v="8"/>
    <x v="0"/>
    <s v="18/11/GALFPC2100R14"/>
    <s v="Oui"/>
    <n v="8.8495575221238933"/>
  </r>
  <r>
    <d v="2018-11-29T00:00:00"/>
    <s v="taxi moto gare routiére r lhôtel "/>
    <x v="0"/>
    <x v="1"/>
    <n v="30000"/>
    <x v="8"/>
    <x v="0"/>
    <s v="18/11/GALFPC2100R25"/>
    <s v="Oui"/>
    <n v="3.3185840707964602"/>
  </r>
  <r>
    <d v="2018-11-29T00:00:00"/>
    <s v="transfert crédit orange pour appeler le trafiquant"/>
    <x v="10"/>
    <x v="1"/>
    <n v="10000"/>
    <x v="8"/>
    <x v="0"/>
    <s v="18/11/GALFPC2100R27"/>
    <s v="Oui"/>
    <n v="1.1061946902654867"/>
  </r>
  <r>
    <d v="2018-11-29T00:00:00"/>
    <s v="Transport conakry dabola "/>
    <x v="0"/>
    <x v="1"/>
    <n v="120000"/>
    <x v="8"/>
    <x v="0"/>
    <s v="18/11/GALFPC2100TV"/>
    <s v="Oui"/>
    <n v="13.274336283185841"/>
  </r>
  <r>
    <d v="2018-11-29T00:00:00"/>
    <s v="Transport maison -bureau"/>
    <x v="0"/>
    <x v="1"/>
    <n v="27000"/>
    <x v="9"/>
    <x v="0"/>
    <s v="18/11/GALFPC2110"/>
    <s v="Oui"/>
    <n v="2.9867256637168142"/>
  </r>
  <r>
    <d v="2018-11-29T00:00:00"/>
    <s v="Transport maison-gare routiere"/>
    <x v="0"/>
    <x v="1"/>
    <n v="10000"/>
    <x v="9"/>
    <x v="0"/>
    <s v="18/11/GALFPC2137 R01"/>
    <s v="Oui"/>
    <n v="1.1061946902654867"/>
  </r>
  <r>
    <d v="2018-11-29T00:00:00"/>
    <s v="Ration alimentaire"/>
    <x v="9"/>
    <x v="1"/>
    <n v="80000"/>
    <x v="9"/>
    <x v="0"/>
    <s v="18/11/GALFPC2137R02"/>
    <s v="Oui"/>
    <n v="8.8495575221238933"/>
  </r>
  <r>
    <d v="2018-11-29T00:00:00"/>
    <s v="Transport conakry-dalaba"/>
    <x v="0"/>
    <x v="1"/>
    <n v="85000"/>
    <x v="9"/>
    <x v="0"/>
    <s v="18/11/GALFPC2137TV"/>
    <s v="Oui"/>
    <n v="9.4026548672566364"/>
  </r>
  <r>
    <d v="2018-11-29T00:00:00"/>
    <s v="Transfert arreba"/>
    <x v="10"/>
    <x v="1"/>
    <n v="10000"/>
    <x v="9"/>
    <x v="0"/>
    <s v="18/11/GALFPC2137R04"/>
    <s v="Oui"/>
    <n v="1.1061946902654867"/>
  </r>
  <r>
    <d v="2018-11-29T00:00:00"/>
    <s v="Transport gare routiere-hôtel"/>
    <x v="0"/>
    <x v="1"/>
    <n v="10000"/>
    <x v="9"/>
    <x v="0"/>
    <s v="18/11/GALFPC2137R03"/>
    <s v="Oui"/>
    <n v="1.1061946902654867"/>
  </r>
  <r>
    <d v="2018-11-29T00:00:00"/>
    <s v="Transport Maison-bureau A/R"/>
    <x v="0"/>
    <x v="1"/>
    <n v="25000"/>
    <x v="1"/>
    <x v="0"/>
    <s v="18/11/GALFPC2114"/>
    <s v="Oui"/>
    <n v="2.7654867256637168"/>
  </r>
  <r>
    <d v="2018-11-29T00:00:00"/>
    <s v="Taxi maison-bureau A/R"/>
    <x v="0"/>
    <x v="0"/>
    <n v="13000"/>
    <x v="2"/>
    <x v="0"/>
    <s v="18/11/GALF"/>
    <s v="Oui"/>
    <n v="1.4380530973451326"/>
  </r>
  <r>
    <d v="2018-11-29T00:00:00"/>
    <s v="Taxi moto bureau-DNEF A/R"/>
    <x v="0"/>
    <x v="0"/>
    <n v="60000"/>
    <x v="2"/>
    <x v="0"/>
    <s v="18/11/GALFGALFPC2134"/>
    <s v="Oui"/>
    <n v="6.6371681415929205"/>
  </r>
  <r>
    <d v="2018-11-29T00:00:00"/>
    <s v="Taxi maison-bureau(aller retour)"/>
    <x v="0"/>
    <x v="2"/>
    <n v="11000"/>
    <x v="3"/>
    <x v="0"/>
    <s v="18/11/GALFPC2101"/>
    <s v="Oui"/>
    <n v="1.2168141592920354"/>
  </r>
  <r>
    <d v="2018-11-29T00:00:00"/>
    <s v="Frais de transport bureau-Ministère de l'environnement pour assister à une réunion sur le plan et stratégie de la conservation du bafing"/>
    <x v="0"/>
    <x v="2"/>
    <n v="70000"/>
    <x v="3"/>
    <x v="0"/>
    <s v="18/11/GALFPC2136"/>
    <s v="Oui"/>
    <n v="7.7433628318584073"/>
  </r>
  <r>
    <d v="2018-11-30T00:00:00"/>
    <s v="Food allowence de Cherif 2jours"/>
    <x v="9"/>
    <x v="0"/>
    <n v="160000"/>
    <x v="0"/>
    <x v="0"/>
    <s v="18/11/GALFPC2138R39"/>
    <s v="Oui"/>
    <n v="17.699115044247787"/>
  </r>
  <r>
    <d v="2018-11-30T00:00:00"/>
    <s v="Food allowence de E39, 2jours"/>
    <x v="9"/>
    <x v="0"/>
    <n v="160000"/>
    <x v="0"/>
    <x v="0"/>
    <s v="18/11/GALFPC2138R40"/>
    <s v="Oui"/>
    <n v="17.699115044247787"/>
  </r>
  <r>
    <d v="2018-11-30T00:00:00"/>
    <s v="Food allowence de Baldé, 2jours"/>
    <x v="9"/>
    <x v="0"/>
    <n v="160000"/>
    <x v="0"/>
    <x v="0"/>
    <s v="18/11/GALFPC2137"/>
    <s v="Oui"/>
    <n v="17.699115044247787"/>
  </r>
  <r>
    <d v="2018-11-30T00:00:00"/>
    <s v="Achat d'un  power bank pour  E39"/>
    <x v="12"/>
    <x v="0"/>
    <n v="120000"/>
    <x v="0"/>
    <x v="0"/>
    <s v="18/11/GALFPC2138"/>
    <s v="Oui"/>
    <n v="13.274336283185841"/>
  </r>
  <r>
    <d v="2018-11-30T00:00:00"/>
    <s v="taxi lhôtel à la place du trafiquant , et puis allez ensemble voir la peau chez lui"/>
    <x v="0"/>
    <x v="1"/>
    <n v="20000"/>
    <x v="8"/>
    <x v="0"/>
    <s v="18/11/GALFPC2100R16"/>
    <s v="Oui"/>
    <n v="2.2123893805309733"/>
  </r>
  <r>
    <d v="2018-11-30T00:00:00"/>
    <s v="Ration journaliére cas peau de panthére dabola"/>
    <x v="9"/>
    <x v="1"/>
    <n v="80000"/>
    <x v="8"/>
    <x v="0"/>
    <s v="18/11/GALFPC2100R17"/>
    <s v="Oui"/>
    <n v="8.8495575221238933"/>
  </r>
  <r>
    <d v="2018-11-30T00:00:00"/>
    <s v="Achat du carburant pour chercher la peau de panthére"/>
    <x v="16"/>
    <x v="1"/>
    <n v="500000"/>
    <x v="8"/>
    <x v="0"/>
    <s v="18/11/GALFPC2100R18"/>
    <s v="Oui"/>
    <n v="55.309734513274336"/>
  </r>
  <r>
    <d v="2018-11-30T00:00:00"/>
    <s v="transfert crédit orange pour appeler le trafiquant"/>
    <x v="10"/>
    <x v="1"/>
    <n v="10000"/>
    <x v="8"/>
    <x v="0"/>
    <s v="18/11/GALFPC2100R19"/>
    <s v="Oui"/>
    <n v="1.1061946902654867"/>
  </r>
  <r>
    <d v="2018-11-30T00:00:00"/>
    <s v="Taxi moto de l'hôtel pour aller rencontrer l'quipe de GALF dans l'autre hôtel"/>
    <x v="0"/>
    <x v="1"/>
    <n v="15000"/>
    <x v="8"/>
    <x v="0"/>
    <s v="18/11/GALFPC2100R20"/>
    <s v="Oui"/>
    <n v="1.6592920353982301"/>
  </r>
  <r>
    <d v="2018-11-30T00:00:00"/>
    <s v="Transport des deux motos pour aller dans les differents villages"/>
    <x v="0"/>
    <x v="1"/>
    <n v="700000"/>
    <x v="9"/>
    <x v="0"/>
    <s v="18/11/GALFPC2137R069"/>
    <s v="Oui"/>
    <n v="77.43362831858407"/>
  </r>
  <r>
    <d v="2018-11-30T00:00:00"/>
    <s v="Trust building pour le guide de dalaba jusqu'à fello margadji"/>
    <x v="16"/>
    <x v="1"/>
    <n v="200000"/>
    <x v="9"/>
    <x v="0"/>
    <s v="18/11/GALFPC2137R07"/>
    <s v="Oui"/>
    <n v="22.123893805309734"/>
  </r>
  <r>
    <d v="2018-11-30T00:00:00"/>
    <s v="Ration alimentaire"/>
    <x v="9"/>
    <x v="1"/>
    <n v="80000"/>
    <x v="9"/>
    <x v="0"/>
    <s v="18/101GALFPC2137R05"/>
    <s v="Oui"/>
    <n v="8.8495575221238933"/>
  </r>
  <r>
    <d v="2018-11-30T00:00:00"/>
    <s v="Transfert de crédit  arreba et orange pour appel "/>
    <x v="10"/>
    <x v="1"/>
    <n v="20000"/>
    <x v="9"/>
    <x v="0"/>
    <s v="18/11/GALF"/>
    <s v="Oui"/>
    <n v="2.2123893805309733"/>
  </r>
  <r>
    <d v="2018-11-30T00:00:00"/>
    <s v="Achat de protege pour le vent sur la moto"/>
    <x v="17"/>
    <x v="1"/>
    <n v="60000"/>
    <x v="9"/>
    <x v="0"/>
    <s v="18/11/GALFPC2137R08"/>
    <s v="Oui"/>
    <n v="6.6371681415929205"/>
  </r>
  <r>
    <d v="2018-11-30T00:00:00"/>
    <s v="Trust building pour nous accompagne de fello margadji jusqu'à bowhon ou ils ont brule la viande d'hyene"/>
    <x v="16"/>
    <x v="1"/>
    <n v="100000"/>
    <x v="9"/>
    <x v="0"/>
    <s v="18/11/GALFPC2137R11"/>
    <s v="Oui"/>
    <n v="11.061946902654867"/>
  </r>
  <r>
    <d v="2018-11-30T00:00:00"/>
    <s v="Achat de nourriture pour les guides "/>
    <x v="16"/>
    <x v="1"/>
    <n v="100000"/>
    <x v="9"/>
    <x v="0"/>
    <s v="18/11/GALFPC2137R09"/>
    <s v="Oui"/>
    <n v="11.061946902654867"/>
  </r>
  <r>
    <d v="2018-11-30T00:00:00"/>
    <s v="Frais tansport burteau-donka pour achat d'une poubelle  à ordure  pour le bureau"/>
    <x v="0"/>
    <x v="4"/>
    <n v="40000"/>
    <x v="6"/>
    <x v="0"/>
    <s v="18/11/GALFPC2139"/>
    <s v="Oui"/>
    <n v="4.4247787610619467"/>
  </r>
  <r>
    <d v="2018-11-30T00:00:00"/>
    <s v="Achat d'une poubelle  à ordure  pour le bureau"/>
    <x v="4"/>
    <x v="4"/>
    <n v="100000"/>
    <x v="6"/>
    <x v="0"/>
    <s v="18/11/GALFPC2141"/>
    <s v="Oui"/>
    <n v="11.061946902654867"/>
  </r>
  <r>
    <d v="2018-11-30T00:00:00"/>
    <s v="Facture n°50 Alpha Mamadou Diallo transfert de crédit E-recharge pour téléphone du bureau"/>
    <x v="10"/>
    <x v="4"/>
    <n v="800000"/>
    <x v="6"/>
    <x v="0"/>
    <s v="18/11/GALFPC2145"/>
    <s v="Oui"/>
    <n v="88.495575221238937"/>
  </r>
  <r>
    <d v="2018-11-30T00:00:00"/>
    <s v="Frais de transfert/orange money du jail visit des tenus à Mamou"/>
    <x v="6"/>
    <x v="4"/>
    <n v="12000"/>
    <x v="6"/>
    <x v="0"/>
    <s v="18/11/GALFPC2147"/>
    <s v="Oui"/>
    <n v="1.3274336283185841"/>
  </r>
  <r>
    <d v="2018-11-30T00:00:00"/>
    <s v="Taxi maison-bureau A/R"/>
    <x v="0"/>
    <x v="0"/>
    <n v="13000"/>
    <x v="2"/>
    <x v="0"/>
    <s v="18/11/GALFGALFPC"/>
    <s v="Oui"/>
    <n v="1.4380530973451326"/>
  </r>
  <r>
    <d v="2018-11-30T00:00:00"/>
    <s v="Taxi moto bureau-DNEF A/R"/>
    <x v="0"/>
    <x v="0"/>
    <n v="60000"/>
    <x v="2"/>
    <x v="0"/>
    <s v="18/11/GALFGALFPC2140"/>
    <s v="Oui"/>
    <n v="6.6371681415929205"/>
  </r>
  <r>
    <d v="2018-11-30T00:00:00"/>
    <s v="Achat de nourriture  pour  des tenus à Mamou"/>
    <x v="7"/>
    <x v="0"/>
    <n v="500000"/>
    <x v="2"/>
    <x v="0"/>
    <s v="18/11/GALFPC2146"/>
    <s v="Oui"/>
    <n v="55.309734513274336"/>
  </r>
  <r>
    <d v="2018-11-30T00:00:00"/>
    <s v="Taxi maison-bureau(aller retour)"/>
    <x v="0"/>
    <x v="2"/>
    <n v="11000"/>
    <x v="3"/>
    <x v="0"/>
    <s v="18/11/GALFPC2148"/>
    <s v="Oui"/>
    <n v="1.216814159292035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71">
  <r>
    <d v="2018-11-01T00:00:00"/>
    <s v="Frais taxi moto bureau-centre ville -BPMG) pour dépot de la lettre de virement de salaire à la banque"/>
    <x v="0"/>
    <x v="0"/>
    <n v="70000"/>
    <s v="Baldé"/>
    <x v="0"/>
    <s v="18/11/GALFPC1955"/>
    <s v="Oui"/>
  </r>
  <r>
    <d v="2018-11-01T00:00:00"/>
    <s v="Transport du 29 et 30/10/2018"/>
    <x v="0"/>
    <x v="1"/>
    <n v="50000"/>
    <s v="E39"/>
    <x v="0"/>
    <s v="18/11/GALFPC1957"/>
    <s v="Oui"/>
  </r>
  <r>
    <d v="2018-11-01T00:00:00"/>
    <s v="Taxi maison-bureau A/R"/>
    <x v="0"/>
    <x v="0"/>
    <n v="13000"/>
    <s v="Odette"/>
    <x v="0"/>
    <s v="18/11/GALF"/>
    <s v="Oui"/>
  </r>
  <r>
    <d v="2018-11-01T00:00:00"/>
    <s v="Taxi maison-bureau(aller retour)"/>
    <x v="0"/>
    <x v="2"/>
    <n v="11000"/>
    <s v="Tamba"/>
    <x v="0"/>
    <s v="18/11/GALF"/>
    <s v="Oui"/>
  </r>
  <r>
    <d v="2018-11-01T00:00:00"/>
    <s v="Frais Echographie addomino pelvienne , visite et examen bio-médical, intervention chirigicalen hostipitalisation plus achat de divers produits pharceutiques"/>
    <x v="1"/>
    <x v="3"/>
    <n v="3897000"/>
    <s v="Sessou"/>
    <x v="1"/>
    <s v="18/10/GALFPC1917; PC1935"/>
    <s v="Oui"/>
  </r>
  <r>
    <d v="2018-11-01T00:00:00"/>
    <s v="Paiement Salaire  comptable octobre 2018"/>
    <x v="1"/>
    <x v="4"/>
    <n v="4313750"/>
    <s v="BPMG GNF"/>
    <x v="1"/>
    <s v="18/11/GALFPB164"/>
    <s v="Oui"/>
  </r>
  <r>
    <d v="2018-11-01T00:00:00"/>
    <s v="Chèque 01491636  Paiement facture location véhicule pour (4) Conakry-Mamou cas arrestation et défferement de Dia (affaire carlors)"/>
    <x v="0"/>
    <x v="4"/>
    <n v="3400000"/>
    <s v="BPMG GNF"/>
    <x v="1"/>
    <s v="18/11/GALFPB166"/>
    <s v="Oui"/>
  </r>
  <r>
    <d v="2018-11-01T00:00:00"/>
    <s v="Chèque 01491637  Paiement CNSS 3ème trimestre de l'année 2018"/>
    <x v="1"/>
    <x v="4"/>
    <n v="3748827"/>
    <s v="BPMG GNF"/>
    <x v="1"/>
    <s v="18/11/GALFPB167"/>
    <s v="Oui"/>
  </r>
  <r>
    <d v="2018-11-01T00:00:00"/>
    <s v="Frais certification Chèque 01491637  Paiement CNSS 3ème trimestre de l'année 2018"/>
    <x v="2"/>
    <x v="4"/>
    <n v="56500"/>
    <s v="BPMG GNF"/>
    <x v="1"/>
    <s v="18/11/GALFPB168"/>
    <s v="Oui"/>
  </r>
  <r>
    <d v="2018-11-01T00:00:00"/>
    <s v="Chèque 01491638  Paiement RTS pour le mois d'octobre 2018"/>
    <x v="1"/>
    <x v="4"/>
    <n v="462500"/>
    <s v="BPMG GNF"/>
    <x v="1"/>
    <s v="18/11/GALFPB169"/>
    <s v="Oui"/>
  </r>
  <r>
    <d v="2018-11-01T00:00:00"/>
    <s v="Frais certification Chèque 01491638  Paiement RTS pour le mois d'octobre 2018"/>
    <x v="2"/>
    <x v="4"/>
    <n v="56500"/>
    <s v="BPMG GNF"/>
    <x v="1"/>
    <s v="18/11/GALFPB170"/>
    <s v="Oui"/>
  </r>
  <r>
    <d v="2018-11-02T00:00:00"/>
    <s v="Frais taxi moto bureau-Cabinet Avocat pour le dépôt des frais de voyage sur Mamou pour le suivi juridique du cas de Carlos"/>
    <x v="0"/>
    <x v="0"/>
    <n v="70000"/>
    <s v="Baldé"/>
    <x v="0"/>
    <s v="18/11/1GALFPC1959"/>
    <s v="Oui"/>
  </r>
  <r>
    <d v="2018-11-02T00:00:00"/>
    <s v="Frais de voyage de l'Avocat pour suivi juridique cas Carlos à Mamaou"/>
    <x v="3"/>
    <x v="0"/>
    <n v="1200000"/>
    <s v="Baldé"/>
    <x v="0"/>
    <s v="18/11/GALFPC1960"/>
    <s v="Oui"/>
  </r>
  <r>
    <d v="2018-11-02T00:00:00"/>
    <s v="Transport Maison-bureau A/R"/>
    <x v="0"/>
    <x v="1"/>
    <n v="25000"/>
    <s v="E39"/>
    <x v="0"/>
    <s v="18/11/GALFPC1957"/>
    <s v="Oui"/>
  </r>
  <r>
    <d v="2018-11-02T00:00:00"/>
    <s v="Transport pour l'enquete journaliere"/>
    <x v="0"/>
    <x v="1"/>
    <n v="28500"/>
    <s v="E39"/>
    <x v="0"/>
    <s v="18/11/GALFPC1956"/>
    <s v="Oui"/>
  </r>
  <r>
    <d v="2018-11-02T00:00:00"/>
    <s v="Achat d'un carton de papier rame "/>
    <x v="4"/>
    <x v="4"/>
    <n v="195000"/>
    <s v="Moné"/>
    <x v="1"/>
    <s v="18/11/GALFPC1958"/>
    <s v="Oui"/>
  </r>
  <r>
    <d v="2018-11-02T00:00:00"/>
    <s v="Paiement facture internet (redevance novembre 2018)"/>
    <x v="5"/>
    <x v="4"/>
    <n v="3000000"/>
    <s v="Moné"/>
    <x v="1"/>
    <s v="18/11/GALFPC1962"/>
    <s v="Oui"/>
  </r>
  <r>
    <d v="2018-11-02T00:00:00"/>
    <s v="Frais transport bureau-banque pour certification chèque paiement CNSS 3ème trimestre et  RTS mois d'octobre"/>
    <x v="0"/>
    <x v="4"/>
    <n v="40000"/>
    <s v="Moné"/>
    <x v="0"/>
    <s v="18/11/GALFPC1963"/>
    <s v="Oui"/>
  </r>
  <r>
    <d v="2018-11-02T00:00:00"/>
    <s v="Frais de transfert/orange money pour jail visil des detenus à Mamou"/>
    <x v="6"/>
    <x v="4"/>
    <n v="12000"/>
    <s v="Moné"/>
    <x v="1"/>
    <s v="18/11/GALFPC19666"/>
    <s v="Oui"/>
  </r>
  <r>
    <d v="2018-11-02T00:00:00"/>
    <s v="Taxi maison-bureau A/R"/>
    <x v="0"/>
    <x v="0"/>
    <n v="13000"/>
    <s v="Odette"/>
    <x v="0"/>
    <s v="18/11/GALF"/>
    <s v="Oui"/>
  </r>
  <r>
    <d v="2018-11-02T00:00:00"/>
    <s v="Frais taxi moto bureau-Ministère de l'Env. -Cabinet Avocat pour depot lettre "/>
    <x v="0"/>
    <x v="0"/>
    <n v="75000"/>
    <s v="Odette"/>
    <x v="0"/>
    <s v="18/11/GALFPC1961"/>
    <s v="Oui"/>
  </r>
  <r>
    <d v="2018-11-02T00:00:00"/>
    <s v="Frais de nouritures pour les detenus à Mamou"/>
    <x v="7"/>
    <x v="0"/>
    <n v="500000"/>
    <s v="Odette"/>
    <x v="1"/>
    <s v="18/11/GALFPC1965bis"/>
    <s v="Oui"/>
  </r>
  <r>
    <d v="2018-11-02T00:00:00"/>
    <s v="Taxi maison-bureau(aller retour)"/>
    <x v="0"/>
    <x v="2"/>
    <n v="11000"/>
    <s v="Tamba"/>
    <x v="0"/>
    <s v="18/11/GALF"/>
    <s v="Oui"/>
  </r>
  <r>
    <d v="2018-11-02T00:00:00"/>
    <s v="Paiement salaire Mamadou saïdou Barry octobre  2018 "/>
    <x v="1"/>
    <x v="5"/>
    <n v="13467500"/>
    <s v="BPMG GNF"/>
    <x v="1"/>
    <s v="18/11/GALFPB172"/>
    <s v="Oui"/>
  </r>
  <r>
    <d v="2018-11-02T00:00:00"/>
    <s v="Paiement salaire  Tamba Fatou Oularél octobre 2018"/>
    <x v="1"/>
    <x v="2"/>
    <n v="2613750"/>
    <s v="BPMG GNF"/>
    <x v="1"/>
    <s v="18/11/GALFPB172"/>
    <s v="Oui"/>
  </r>
  <r>
    <d v="2018-11-02T00:00:00"/>
    <s v="Paiement Salaire Mamadou Saliou Baldé octobre  2018"/>
    <x v="1"/>
    <x v="0"/>
    <n v="2713750"/>
    <s v="BPMG GNF"/>
    <x v="1"/>
    <s v="18/11/GALFPB171"/>
    <s v="Oui"/>
  </r>
  <r>
    <d v="2018-11-02T00:00:00"/>
    <s v="Paiement Salaire Aïssatou Sessou  octobre  2018"/>
    <x v="1"/>
    <x v="0"/>
    <n v="2613750"/>
    <s v="BPMG GNF"/>
    <x v="1"/>
    <s v="18/11/GALFPB171"/>
    <s v="Oui"/>
  </r>
  <r>
    <d v="2018-11-02T00:00:00"/>
    <s v="Paiement Salaire Abdoulaye Chérif Diallo  octobre  2018"/>
    <x v="1"/>
    <x v="0"/>
    <n v="2213750"/>
    <s v="BPMG GNF"/>
    <x v="1"/>
    <s v="18/11/GALFPB171"/>
    <s v="Oui"/>
  </r>
  <r>
    <d v="2018-11-02T00:00:00"/>
    <s v="Paiement Salaire Odette Kamano  octobre  2018"/>
    <x v="1"/>
    <x v="0"/>
    <n v="2300000"/>
    <s v="BPMG GNF"/>
    <x v="1"/>
    <s v="18/11/GALFPB171"/>
    <s v="Oui"/>
  </r>
  <r>
    <d v="2018-11-02T00:00:00"/>
    <s v="Paiement Salaire Amadou Oury Diallo octobre 2018 "/>
    <x v="1"/>
    <x v="1"/>
    <n v="1910000"/>
    <s v="BPMG GNF"/>
    <x v="1"/>
    <s v="18/11/GALFPB171"/>
    <s v="Oui"/>
  </r>
  <r>
    <d v="2018-11-02T00:00:00"/>
    <s v="Paiement Salaire Aïssatou Kéïta  octobre  2018"/>
    <x v="1"/>
    <x v="1"/>
    <n v="1525000"/>
    <s v="BPMG GNF"/>
    <x v="1"/>
    <s v="18/11/GALFPB171"/>
    <s v="Oui"/>
  </r>
  <r>
    <d v="2018-11-03T00:00:00"/>
    <s v="Paiement de bonus media à www,guineezenith,com cas Dia dans l'affaire Carlos"/>
    <x v="8"/>
    <x v="2"/>
    <n v="100000"/>
    <s v="Tamba"/>
    <x v="1"/>
    <s v="18/11/GALFPC1948R39"/>
    <s v="Oui"/>
  </r>
  <r>
    <d v="2018-11-03T00:00:00"/>
    <s v="Paiement de bonus media à www,soleilfmguinee,net  cas Dia dans l'affaire Carlos"/>
    <x v="8"/>
    <x v="2"/>
    <n v="100000"/>
    <s v="Tamba"/>
    <x v="1"/>
    <s v="18/11/GALFPC1948R38"/>
    <s v="Oui"/>
  </r>
  <r>
    <d v="2018-11-03T00:00:00"/>
    <s v="Paiement de bonus media à www,ledeclic,net  cas Dia dans l'affaire Carlos"/>
    <x v="8"/>
    <x v="2"/>
    <n v="100000"/>
    <s v="Tamba"/>
    <x v="1"/>
    <s v="18/11/GALFPC1948R37"/>
    <s v="Oui"/>
  </r>
  <r>
    <d v="2018-11-03T00:00:00"/>
    <s v="Paiement de bonus media à www,lemakona,com  cas Dia dans l'affaire Carlos"/>
    <x v="8"/>
    <x v="2"/>
    <n v="100000"/>
    <s v="Tamba"/>
    <x v="1"/>
    <s v="18/11/GALFPC1948R36"/>
    <s v="Oui"/>
  </r>
  <r>
    <d v="2018-11-03T00:00:00"/>
    <s v="Paiement de bonus media à www,guineeprogres,com  cas Dia dans l'affaire Carlos"/>
    <x v="8"/>
    <x v="2"/>
    <n v="100000"/>
    <s v="Tamba"/>
    <x v="1"/>
    <s v="18/11/GALFPC1948R35"/>
    <s v="Oui"/>
  </r>
  <r>
    <d v="2018-11-03T00:00:00"/>
    <s v="Paiement de bonus media à www,flammeguinee,com  cas Dia dans l'affaire Carlos"/>
    <x v="8"/>
    <x v="2"/>
    <n v="100000"/>
    <s v="Tamba"/>
    <x v="1"/>
    <s v="18/11/GALFPC1948R34"/>
    <s v="Oui"/>
  </r>
  <r>
    <d v="2018-11-03T00:00:00"/>
    <s v="Paiement de bonus media à www,leverificateur,net  cas Dia dans l'affaire Carlos"/>
    <x v="8"/>
    <x v="2"/>
    <n v="100000"/>
    <s v="Tamba"/>
    <x v="1"/>
    <s v="18/11/GALFPC1948R33"/>
    <s v="Oui"/>
  </r>
  <r>
    <d v="2018-11-03T00:00:00"/>
    <s v="Paiement de bonus media à www,guineematin,com  cas Dia dans l'affaire Carlos"/>
    <x v="8"/>
    <x v="2"/>
    <n v="100000"/>
    <s v="Tamba"/>
    <x v="1"/>
    <s v="18/11/GALFPC1948R32"/>
    <s v="Oui"/>
  </r>
  <r>
    <d v="2018-11-04T00:00:00"/>
    <s v="Taxi maison-bureau(aller retour)"/>
    <x v="0"/>
    <x v="2"/>
    <n v="11000"/>
    <s v="Tamba"/>
    <x v="0"/>
    <s v="18/11/GALF"/>
    <s v="Oui"/>
  </r>
  <r>
    <d v="2018-11-05T00:00:00"/>
    <s v="Transport maison bureau aller et retour "/>
    <x v="0"/>
    <x v="1"/>
    <n v="10000"/>
    <s v="Chérif"/>
    <x v="0"/>
    <s v="18/11/GALFPC2001"/>
    <s v="Oui"/>
  </r>
  <r>
    <d v="2018-11-05T00:00:00"/>
    <s v="Transport maison-bureau A/R"/>
    <x v="0"/>
    <x v="1"/>
    <n v="19000"/>
    <s v="E19"/>
    <x v="0"/>
    <s v="18/11/GALFPC1975"/>
    <s v="Oui"/>
  </r>
  <r>
    <d v="2018-11-05T00:00:00"/>
    <s v="Transport  pour la filature du cas de Dia (affaire Carlos)"/>
    <x v="0"/>
    <x v="1"/>
    <n v="81000"/>
    <s v="E20"/>
    <x v="0"/>
    <s v="18/11/GALFPC1965"/>
    <s v="Oui"/>
  </r>
  <r>
    <d v="2018-11-05T00:00:00"/>
    <s v="Paiement primes de stage E20 ocotbre 2018"/>
    <x v="1"/>
    <x v="1"/>
    <n v="1000000"/>
    <s v="E20"/>
    <x v="1"/>
    <s v="18/11/GALFPC1967"/>
    <s v="Oui"/>
  </r>
  <r>
    <d v="2018-11-05T00:00:00"/>
    <s v="Transport maison -bureau"/>
    <x v="0"/>
    <x v="1"/>
    <n v="27000"/>
    <s v="E20"/>
    <x v="0"/>
    <s v="18/11/GALFPC1970"/>
    <s v="Oui"/>
  </r>
  <r>
    <d v="2018-11-05T00:00:00"/>
    <s v="Paiement Bonus pour filuture au domile de DIA"/>
    <x v="8"/>
    <x v="1"/>
    <n v="300000"/>
    <s v="E20"/>
    <x v="1"/>
    <s v="18/11/GALFPC1981"/>
    <s v="Oui"/>
  </r>
  <r>
    <d v="2018-11-05T00:00:00"/>
    <s v="Transport Maison-bureau A/R"/>
    <x v="0"/>
    <x v="1"/>
    <n v="25000"/>
    <s v="E39"/>
    <x v="0"/>
    <s v="18/11/GALFPC1974"/>
    <s v="Oui"/>
  </r>
  <r>
    <d v="2018-11-05T00:00:00"/>
    <s v="Paiement primes de stage E39 ocotbre 2018"/>
    <x v="1"/>
    <x v="1"/>
    <n v="1000000"/>
    <s v="E39"/>
    <x v="1"/>
    <s v="18/11/GALFGALFPC1968"/>
    <s v="Oui"/>
  </r>
  <r>
    <d v="2018-11-05T00:00:00"/>
    <s v="Transport du 29-30/10/2018"/>
    <x v="0"/>
    <x v="1"/>
    <n v="34000"/>
    <s v="E40"/>
    <x v="0"/>
    <s v="18/11/GALFPC1972"/>
    <s v="Oui"/>
  </r>
  <r>
    <d v="2018-11-05T00:00:00"/>
    <s v="Transport maison-bureau A/R"/>
    <x v="0"/>
    <x v="1"/>
    <n v="17000"/>
    <s v="E40"/>
    <x v="0"/>
    <s v="18/11/GALFPC1973"/>
    <s v="Oui"/>
  </r>
  <r>
    <d v="2018-11-05T00:00:00"/>
    <s v="Paiement primes de stage E40 ocotbre 2018"/>
    <x v="1"/>
    <x v="1"/>
    <n v="1000000"/>
    <s v="E40"/>
    <x v="1"/>
    <s v="18/11/GALFPC1969"/>
    <s v="Oui"/>
  </r>
  <r>
    <d v="2018-11-05T00:00:00"/>
    <s v="Frais de fonctionnement Moné pour la semaine"/>
    <x v="0"/>
    <x v="4"/>
    <n v="175000"/>
    <s v="Moné"/>
    <x v="0"/>
    <s v="18/11/GALFPC1980"/>
    <s v="Oui"/>
  </r>
  <r>
    <d v="2018-11-05T00:00:00"/>
    <s v="Achat de (10) paquets d'eau  minérale pour le bureau"/>
    <x v="0"/>
    <x v="4"/>
    <n v="70000"/>
    <s v="Moné"/>
    <x v="0"/>
    <s v="18/11/GALFPC1982"/>
    <s v="Oui"/>
  </r>
  <r>
    <d v="2018-11-05T00:00:00"/>
    <s v="Taxi maison-bureau A/R"/>
    <x v="0"/>
    <x v="0"/>
    <n v="13000"/>
    <s v="Odette"/>
    <x v="0"/>
    <s v="18/11/GALFPC2018"/>
    <s v="Oui"/>
  </r>
  <r>
    <d v="2018-11-05T00:00:00"/>
    <s v="Taxi bureau-Min environnement A/R"/>
    <x v="0"/>
    <x v="0"/>
    <n v="85000"/>
    <s v="Odette"/>
    <x v="0"/>
    <s v="18/11/GALFPC1979"/>
    <s v="Oui"/>
  </r>
  <r>
    <d v="2018-11-05T00:00:00"/>
    <s v="Taxi maison-bureau(aller retour)"/>
    <x v="0"/>
    <x v="2"/>
    <n v="11000"/>
    <s v="Tamba"/>
    <x v="0"/>
    <s v="18/11/GALFPC1978"/>
    <s v="Oui"/>
  </r>
  <r>
    <d v="2018-11-06T00:00:00"/>
    <s v="Paiement Food allowance (5) jours pour Charlotte HOUPLINE"/>
    <x v="9"/>
    <x v="5"/>
    <n v="600000"/>
    <s v="Charlotte"/>
    <x v="1"/>
    <s v="18/11/GALFPC2004"/>
    <s v="Oui"/>
  </r>
  <r>
    <d v="2018-11-06T00:00:00"/>
    <s v="Transport maison bureau aller et retour "/>
    <x v="0"/>
    <x v="1"/>
    <n v="10000"/>
    <s v="Chérif"/>
    <x v="0"/>
    <s v="18/11/GALFPC2001"/>
    <s v="Oui"/>
  </r>
  <r>
    <d v="2018-11-06T00:00:00"/>
    <s v=" Transport du 29 au 31/10"/>
    <x v="0"/>
    <x v="1"/>
    <n v="30000"/>
    <s v="Chérif"/>
    <x v="0"/>
    <s v="18/11/GALFPC2003"/>
    <s v="Oui"/>
  </r>
  <r>
    <d v="2018-11-06T00:00:00"/>
    <s v="Transport maison-bureau A/R"/>
    <x v="0"/>
    <x v="1"/>
    <n v="19000"/>
    <s v="E19"/>
    <x v="0"/>
    <s v="18/11/GALFPC1977"/>
    <s v="Oui"/>
  </r>
  <r>
    <d v="2018-11-06T00:00:00"/>
    <s v="transport kenien -matam pour les enquêtes"/>
    <x v="0"/>
    <x v="1"/>
    <n v="16000"/>
    <s v="E19"/>
    <x v="0"/>
    <s v="18/11/GALFPC1996"/>
    <s v="Oui"/>
  </r>
  <r>
    <d v="2018-11-06T00:00:00"/>
    <s v="Transport maison -bureau"/>
    <x v="0"/>
    <x v="1"/>
    <n v="27000"/>
    <s v="E20"/>
    <x v="0"/>
    <s v="18/11/GALFPC1970"/>
    <s v="Oui"/>
  </r>
  <r>
    <d v="2018-11-06T00:00:00"/>
    <s v="Transport pour les enquetes"/>
    <x v="0"/>
    <x v="1"/>
    <n v="33000"/>
    <s v="E20"/>
    <x v="0"/>
    <s v="18/11/GALFPC1984"/>
    <s v="Oui"/>
  </r>
  <r>
    <d v="2018-11-06T00:00:00"/>
    <s v="Transfert arreba pour appel enquête"/>
    <x v="0"/>
    <x v="1"/>
    <n v="10000"/>
    <s v="E20"/>
    <x v="0"/>
    <s v="18/11/GALFPC1987"/>
    <s v="Oui"/>
  </r>
  <r>
    <d v="2018-11-06T00:00:00"/>
    <s v="Transport pour l'enquete journaliere"/>
    <x v="0"/>
    <x v="1"/>
    <n v="19500"/>
    <s v="E39"/>
    <x v="0"/>
    <s v="18/11/GALFPC1986"/>
    <s v="Oui"/>
  </r>
  <r>
    <d v="2018-11-06T00:00:00"/>
    <s v="Transport Maison-bureau A/R"/>
    <x v="0"/>
    <x v="1"/>
    <n v="25000"/>
    <s v="E39"/>
    <x v="0"/>
    <s v="18/11/GALFPC1974"/>
    <s v="Oui"/>
  </r>
  <r>
    <d v="2018-11-06T00:00:00"/>
    <s v="Transfert de credit"/>
    <x v="10"/>
    <x v="1"/>
    <n v="10000"/>
    <s v="E39"/>
    <x v="1"/>
    <s v="18/11/GALFPC1988"/>
    <s v="Oui"/>
  </r>
  <r>
    <d v="2018-11-06T00:00:00"/>
    <s v="Transport maison-bureau A/R"/>
    <x v="0"/>
    <x v="1"/>
    <n v="17000"/>
    <s v="E40"/>
    <x v="0"/>
    <s v="18/11/GALFPC1973"/>
    <s v="Oui"/>
  </r>
  <r>
    <d v="2018-11-06T00:00:00"/>
    <s v="Transport pour enquête journalière"/>
    <x v="0"/>
    <x v="1"/>
    <n v="10000"/>
    <s v="E40"/>
    <x v="0"/>
    <s v="18/11/GALFPC1985"/>
    <s v="Oui"/>
  </r>
  <r>
    <d v="2018-11-06T00:00:00"/>
    <s v="Transfert de crédit recharge areeaba pour enquête"/>
    <x v="10"/>
    <x v="1"/>
    <n v="10000"/>
    <s v="E40"/>
    <x v="1"/>
    <s v="18/11/GALFPC1989"/>
    <s v="Oui"/>
  </r>
  <r>
    <d v="2018-11-06T00:00:00"/>
    <s v="Paiment reçu N°02  pour frais de boubelle pour la ramassage d'ordure bureau mois d'octobre"/>
    <x v="11"/>
    <x v="4"/>
    <n v="75000"/>
    <s v="Moné"/>
    <x v="1"/>
    <s v="18/11/GALFPC1983"/>
    <s v="Oui"/>
  </r>
  <r>
    <d v="2018-11-06T00:00:00"/>
    <s v="paiement salaire d'octobre 2018 de Maïmouna Baldé pour l'entretien du bureau"/>
    <x v="1"/>
    <x v="4"/>
    <n v="500000"/>
    <s v="Moné"/>
    <x v="1"/>
    <s v="18/11/GALFPC1992"/>
    <s v="Oui"/>
  </r>
  <r>
    <d v="2018-11-06T00:00:00"/>
    <s v="Frais de fonctionnement pour la semaine de Maïouna Baldé "/>
    <x v="0"/>
    <x v="4"/>
    <n v="70000"/>
    <s v="Moné"/>
    <x v="0"/>
    <s v="18/11/GALFPC1993"/>
    <s v="Oui"/>
  </r>
  <r>
    <d v="2018-11-06T00:00:00"/>
    <s v="Achat des produits d'entretien de bureau (bidon d'eau de javel, papier hygenique, plastique)"/>
    <x v="4"/>
    <x v="4"/>
    <n v="140000"/>
    <s v="Moné"/>
    <x v="1"/>
    <s v="18/11/GALFPC1994"/>
    <s v="Oui"/>
  </r>
  <r>
    <d v="2018-11-06T00:00:00"/>
    <s v="Transport maïmouna pour l'acahat des produits d'entretien de bureau"/>
    <x v="0"/>
    <x v="4"/>
    <n v="15000"/>
    <s v="Moné"/>
    <x v="0"/>
    <s v="18/11/GALFPC1995"/>
    <s v="Oui"/>
  </r>
  <r>
    <d v="2018-11-06T00:00:00"/>
    <s v="Achat de chaussures (repose pieds) pour le bureau"/>
    <x v="4"/>
    <x v="4"/>
    <n v="70000"/>
    <s v="Moné"/>
    <x v="1"/>
    <s v="18/11/GALFPC1997"/>
    <s v="Oui"/>
  </r>
  <r>
    <d v="2018-11-06T00:00:00"/>
    <s v="Achat de (2) ampoules pour la cour du bureau"/>
    <x v="4"/>
    <x v="4"/>
    <n v="20000"/>
    <s v="Moné"/>
    <x v="1"/>
    <s v="18/11/GALFPC1998"/>
    <s v="Oui"/>
  </r>
  <r>
    <d v="2018-11-06T00:00:00"/>
    <s v="Transport bureua-banque A/R pour retrait de chéquier et relevé de banque"/>
    <x v="4"/>
    <x v="4"/>
    <n v="70000"/>
    <s v="Moné"/>
    <x v="1"/>
    <s v="18/11/GALFPC1999"/>
    <s v="Oui"/>
  </r>
  <r>
    <d v="2018-11-06T00:00:00"/>
    <s v="Achat d'un ballais long pour le nettoyage de la cour"/>
    <x v="4"/>
    <x v="4"/>
    <n v="20000"/>
    <s v="Moné"/>
    <x v="1"/>
    <s v="18/11/GALFPC2000"/>
    <s v="Oui"/>
  </r>
  <r>
    <d v="2018-11-06T00:00:00"/>
    <s v="Paiement frais deplacement taxi Aéoroport- bureau de Charlotte HOUPLINE"/>
    <x v="0"/>
    <x v="4"/>
    <n v="50000"/>
    <s v="Moné"/>
    <x v="0"/>
    <s v="18/11/GALFPC2005"/>
    <s v="Oui"/>
  </r>
  <r>
    <d v="2018-11-06T00:00:00"/>
    <s v="Facture n°46 Alpha Mamadou Diallo transfert de crédit E-recharge pour téléphone du bureau"/>
    <x v="10"/>
    <x v="4"/>
    <n v="800000"/>
    <s v="Moné"/>
    <x v="1"/>
    <s v="18/11/GALFPC2006"/>
    <s v="Oui"/>
  </r>
  <r>
    <d v="2018-11-06T00:00:00"/>
    <s v="Paiement frais parparking pour astationnement à l'Aéroport"/>
    <x v="0"/>
    <x v="4"/>
    <n v="5000"/>
    <s v="Moné"/>
    <x v="0"/>
    <s v="18/11/GALFPC2007"/>
    <s v="Oui"/>
  </r>
  <r>
    <d v="2018-11-06T00:00:00"/>
    <s v="Taxi maison-bureau A/R"/>
    <x v="0"/>
    <x v="0"/>
    <n v="13000"/>
    <s v="Odette"/>
    <x v="0"/>
    <s v="18/11/GALFPC2018"/>
    <s v="Oui"/>
  </r>
  <r>
    <d v="2018-11-06T00:00:00"/>
    <s v="Taxi maison-bureau(aller retour)"/>
    <x v="0"/>
    <x v="2"/>
    <n v="11000"/>
    <s v="Tamba"/>
    <x v="0"/>
    <s v="18/11/GALFPC1978"/>
    <s v="Oui"/>
  </r>
  <r>
    <d v="2018-11-06T00:00:00"/>
    <s v="Paiement bonus media au journal '' L'Observateur '' cas Dia dans l'affaire Carlos"/>
    <x v="8"/>
    <x v="2"/>
    <n v="100000"/>
    <s v="Tamba"/>
    <x v="1"/>
    <s v="18/11/GALFPC1976R31"/>
    <s v="Oui"/>
  </r>
  <r>
    <d v="2018-11-06T00:00:00"/>
    <s v="Paiement bonus media au journal '' Le Standard '' cas Dia dans l'affaire Carlos"/>
    <x v="8"/>
    <x v="2"/>
    <n v="100000"/>
    <s v="Tamba"/>
    <x v="1"/>
    <s v="18/11/GALFPC1976R30"/>
    <s v="Oui"/>
  </r>
  <r>
    <d v="2018-11-06T00:00:00"/>
    <s v="Paiement bonus media au journal '' Le  Rassembleur  '' cas Dia dans l'affaire Carlos"/>
    <x v="8"/>
    <x v="2"/>
    <n v="100000"/>
    <s v="Tamba"/>
    <x v="1"/>
    <s v="18/11/GALFPC1976R29"/>
    <s v="Oui"/>
  </r>
  <r>
    <d v="2018-11-06T00:00:00"/>
    <s v="Paiement bonus media au journal '' Affiches Guinéennes  '' cas Dia dans l'affaire Carlos"/>
    <x v="8"/>
    <x v="2"/>
    <n v="100000"/>
    <s v="Tamba"/>
    <x v="1"/>
    <s v="18/11/GALFPC1976R28"/>
    <s v="Oui"/>
  </r>
  <r>
    <d v="2018-11-06T00:00:00"/>
    <s v="Achat de (40) litres de carburant pour véh. Perso pour son transport maison-bureau"/>
    <x v="0"/>
    <x v="5"/>
    <n v="400000"/>
    <s v="Saïdou"/>
    <x v="0"/>
    <s v="18/11/GALFPC1990"/>
    <s v="Oui"/>
  </r>
  <r>
    <d v="2018-11-06T00:00:00"/>
    <s v="Remboursement Frais taxi moto Saïdou bureau-banque A/R "/>
    <x v="0"/>
    <x v="5"/>
    <n v="70000"/>
    <s v="Saïdou"/>
    <x v="0"/>
    <s v="18/11/GALFPC1991"/>
    <s v="Oui"/>
  </r>
  <r>
    <d v="2018-11-06T00:00:00"/>
    <s v="Frais taxi moto bureau-Ministère de l'Env. pour une réunion"/>
    <x v="0"/>
    <x v="5"/>
    <n v="70000"/>
    <s v="Saïdou"/>
    <x v="0"/>
    <s v="18/11/GALFPC2002"/>
    <s v="Oui"/>
  </r>
  <r>
    <d v="2018-11-07T00:00:00"/>
    <s v="Transport maison bureau aller et retour "/>
    <x v="0"/>
    <x v="1"/>
    <n v="10000"/>
    <s v="Chérif"/>
    <x v="0"/>
    <s v="18/11/GALFPC2001"/>
    <s v="Oui"/>
  </r>
  <r>
    <d v="2018-11-07T00:00:00"/>
    <s v="Transport bureau en ville "/>
    <x v="0"/>
    <x v="1"/>
    <n v="70000"/>
    <s v="Chérif"/>
    <x v="0"/>
    <s v="18/11/1GALFPC2009"/>
    <s v="Oui"/>
  </r>
  <r>
    <d v="2018-11-07T00:00:00"/>
    <s v="Transport maison-bureau A/R"/>
    <x v="0"/>
    <x v="1"/>
    <n v="19000"/>
    <s v="E19"/>
    <x v="0"/>
    <s v="18/11/GALFPC1977"/>
    <s v="Oui"/>
  </r>
  <r>
    <d v="2018-11-07T00:00:00"/>
    <s v="Transport E19 bureau-Ambassade pour depôt de déplian à Mr Saïdou"/>
    <x v="0"/>
    <x v="1"/>
    <n v="10000"/>
    <s v="E19"/>
    <x v="0"/>
    <s v="18/11/GALFPC2010"/>
    <s v="Oui"/>
  </r>
  <r>
    <d v="2018-11-07T00:00:00"/>
    <s v="Transport maison -bureau"/>
    <x v="0"/>
    <x v="1"/>
    <n v="27000"/>
    <s v="E20"/>
    <x v="0"/>
    <s v="18/11/GALFPC1987"/>
    <s v="Oui"/>
  </r>
  <r>
    <d v="2018-11-07T00:00:00"/>
    <s v="Transport Maison-bureau A/R"/>
    <x v="0"/>
    <x v="1"/>
    <n v="25000"/>
    <s v="E39"/>
    <x v="0"/>
    <s v="18/11/GALFPC1974"/>
    <s v="Oui"/>
  </r>
  <r>
    <d v="2018-11-07T00:00:00"/>
    <s v="Taxi maison-bureau A/R"/>
    <x v="0"/>
    <x v="0"/>
    <n v="13000"/>
    <s v="Odette"/>
    <x v="0"/>
    <s v="18/11/GALFPC2018"/>
    <s v="Oui"/>
  </r>
  <r>
    <d v="2018-11-07T00:00:00"/>
    <s v="Taxi maison-bureau(aller retour)"/>
    <x v="0"/>
    <x v="2"/>
    <n v="11000"/>
    <s v="Tamba"/>
    <x v="0"/>
    <s v="18/11/GALFPC1978"/>
    <s v="Oui"/>
  </r>
  <r>
    <d v="2018-11-08T00:00:00"/>
    <s v="Transport maison bureau aller et retour "/>
    <x v="0"/>
    <x v="1"/>
    <n v="10000"/>
    <s v="Chérif"/>
    <x v="0"/>
    <s v="18/11/GALFPC2001"/>
    <s v="Oui"/>
  </r>
  <r>
    <d v="2018-11-08T00:00:00"/>
    <s v="Transport bureau la banque"/>
    <x v="0"/>
    <x v="1"/>
    <n v="70000"/>
    <s v="Chérif"/>
    <x v="0"/>
    <s v="18/11/GALFPC2011"/>
    <s v="Oui"/>
  </r>
  <r>
    <d v="2018-11-08T00:00:00"/>
    <s v="Transport bureau maison "/>
    <x v="0"/>
    <x v="1"/>
    <n v="19000"/>
    <s v="E19"/>
    <x v="0"/>
    <s v="18/11/GALFPC1977"/>
    <s v="Oui"/>
  </r>
  <r>
    <d v="2018-11-08T00:00:00"/>
    <s v="Transport maison -bureau"/>
    <x v="0"/>
    <x v="1"/>
    <n v="27000"/>
    <s v="E20"/>
    <x v="0"/>
    <s v="18/11/GALFPC1987"/>
    <s v="Oui"/>
  </r>
  <r>
    <d v="2018-11-08T00:00:00"/>
    <s v="Paiement prime de stage du mois d'Avril 2018 à E20"/>
    <x v="1"/>
    <x v="1"/>
    <n v="600000"/>
    <s v="E20"/>
    <x v="1"/>
    <s v="18/11/GALFPC2014"/>
    <s v="Oui"/>
  </r>
  <r>
    <d v="2018-11-08T00:00:00"/>
    <s v="Transport Maison-bureau A/R"/>
    <x v="0"/>
    <x v="1"/>
    <n v="25000"/>
    <s v="E39"/>
    <x v="0"/>
    <s v="18/11/GALFPC1974"/>
    <s v="Oui"/>
  </r>
  <r>
    <d v="2018-11-08T00:00:00"/>
    <s v="Paiement prime de stage du mois d'A2vril 2018 à E39"/>
    <x v="1"/>
    <x v="1"/>
    <n v="600000"/>
    <s v="E39"/>
    <x v="1"/>
    <s v="18/11/GALFPC2015"/>
    <s v="Oui"/>
  </r>
  <r>
    <d v="2018-11-08T00:00:00"/>
    <s v="Transport maison-bureau A/R"/>
    <x v="0"/>
    <x v="1"/>
    <n v="17000"/>
    <s v="E40"/>
    <x v="0"/>
    <s v="18/11/GALFPC1973"/>
    <s v="Oui"/>
  </r>
  <r>
    <d v="2018-11-08T00:00:00"/>
    <s v="aiement prime de stage du mois d'Avril 2018 à E40"/>
    <x v="1"/>
    <x v="1"/>
    <n v="600000"/>
    <s v="E40"/>
    <x v="1"/>
    <s v="18/11/GALFPC2016"/>
    <s v="Oui"/>
  </r>
  <r>
    <d v="2018-11-08T00:00:00"/>
    <s v="Taxi maison-bureau A/R"/>
    <x v="0"/>
    <x v="0"/>
    <n v="13000"/>
    <s v="Odette"/>
    <x v="0"/>
    <s v="18/11/GALFPC2018"/>
    <s v="Oui"/>
  </r>
  <r>
    <d v="2018-11-08T00:00:00"/>
    <s v="Taxi maison-bureau(aller retour)"/>
    <x v="0"/>
    <x v="2"/>
    <n v="11000"/>
    <s v="Tamba"/>
    <x v="0"/>
    <s v="18/11/GALFPC1978"/>
    <s v="Oui"/>
  </r>
  <r>
    <d v="2018-11-08T00:00:00"/>
    <s v="Frais divers deplacement  de Charlotte et saïdou pour mles courses du projet"/>
    <x v="0"/>
    <x v="5"/>
    <n v="150000"/>
    <s v="Saïdou"/>
    <x v="0"/>
    <s v="18/11/GALFPC2017"/>
    <s v="Oui"/>
  </r>
  <r>
    <d v="2018-11-09T00:00:00"/>
    <s v="Frais deplacement de voiture pour (2) de courses du Projet par Charlotte  et Saïdou "/>
    <x v="0"/>
    <x v="5"/>
    <n v="600000"/>
    <s v="Charlotte"/>
    <x v="0"/>
    <s v="18/11/GALFPC2023"/>
    <s v="Oui"/>
  </r>
  <r>
    <d v="2018-11-09T00:00:00"/>
    <s v="Frais deplacement de voiture bureau-Aéoroport de Charlotte"/>
    <x v="0"/>
    <x v="5"/>
    <n v="25000"/>
    <s v="Charlotte"/>
    <x v="0"/>
    <s v="18/11/GALFPC2024"/>
    <s v="Oui"/>
  </r>
  <r>
    <d v="2018-11-09T00:00:00"/>
    <s v="Transport maison bureau aller et retour "/>
    <x v="0"/>
    <x v="1"/>
    <n v="10000"/>
    <s v="Chérif"/>
    <x v="0"/>
    <s v="18/11/GALFPC2001"/>
    <s v="Oui"/>
  </r>
  <r>
    <d v="2018-11-09T00:00:00"/>
    <s v="Transport bureau maison "/>
    <x v="0"/>
    <x v="1"/>
    <n v="19000"/>
    <s v="E19"/>
    <x v="0"/>
    <s v="18/11/GALFPC1977"/>
    <s v="Oui"/>
  </r>
  <r>
    <d v="2018-11-09T00:00:00"/>
    <s v="Taxi bureau taouyah, belle-vue kaporo pour les enquêtes"/>
    <x v="0"/>
    <x v="1"/>
    <n v="24000"/>
    <s v="E19"/>
    <x v="0"/>
    <s v="18/11/GALFPC2019"/>
    <s v="Oui"/>
  </r>
  <r>
    <d v="2018-11-09T00:00:00"/>
    <s v="Transport maison -bureau"/>
    <x v="0"/>
    <x v="1"/>
    <n v="27000"/>
    <s v="E20"/>
    <x v="0"/>
    <s v="18/11/GALFPC1987"/>
    <s v="Oui"/>
  </r>
  <r>
    <d v="2018-11-09T00:00:00"/>
    <s v="Transport Maison-bureau A/R"/>
    <x v="0"/>
    <x v="1"/>
    <n v="25000"/>
    <s v="E39"/>
    <x v="0"/>
    <s v="18/11/GALFPC1974"/>
    <s v="Oui"/>
  </r>
  <r>
    <d v="2018-11-09T00:00:00"/>
    <s v="Transport maison-bureau A/R"/>
    <x v="0"/>
    <x v="1"/>
    <n v="17000"/>
    <s v="E40"/>
    <x v="0"/>
    <s v="18/11/GALFPC1973"/>
    <s v="Oui"/>
  </r>
  <r>
    <d v="2018-11-09T00:00:00"/>
    <s v="Achat de (20) litres d'essence pour le groupe électrogène"/>
    <x v="4"/>
    <x v="4"/>
    <n v="200000"/>
    <s v="Moné"/>
    <x v="1"/>
    <s v="18/11/GALFPC2020"/>
    <s v="Oui"/>
  </r>
  <r>
    <d v="2018-11-09T00:00:00"/>
    <s v="Transport bureau-satation Star pour achat d'essence pour le groupe éléctrogène"/>
    <x v="0"/>
    <x v="4"/>
    <n v="10000"/>
    <s v="Moné"/>
    <x v="0"/>
    <s v="18/11/GALFPC2021"/>
    <s v="Oui"/>
  </r>
  <r>
    <d v="2018-11-09T00:00:00"/>
    <s v="Taxi maison-bureau A/R"/>
    <x v="0"/>
    <x v="0"/>
    <n v="13000"/>
    <s v="Odette"/>
    <x v="0"/>
    <s v="18/11/GALFPC2018"/>
    <s v="Oui"/>
  </r>
  <r>
    <d v="2018-11-09T00:00:00"/>
    <s v="Taxi maison-bureau(aller retour)"/>
    <x v="0"/>
    <x v="2"/>
    <n v="11000"/>
    <s v="Tamba"/>
    <x v="0"/>
    <s v="18/11/GALFPC1978"/>
    <s v="Oui"/>
  </r>
  <r>
    <d v="2018-11-09T00:00:00"/>
    <s v="Taxi pour les frais du motard ayant envoyé les cartes de vistes après confection en ville pour le carrefour bureau"/>
    <x v="0"/>
    <x v="2"/>
    <n v="44000"/>
    <s v="Tamba"/>
    <x v="0"/>
    <s v="18/11/GALFPC2025"/>
    <s v="Oui"/>
  </r>
  <r>
    <d v="2018-11-09T00:00:00"/>
    <s v="Paiement des frais de confection des cartes de visite "/>
    <x v="4"/>
    <x v="2"/>
    <n v="300000"/>
    <s v="Tamba"/>
    <x v="1"/>
    <s v="18/11/GALFPC2026"/>
    <s v="Oui"/>
  </r>
  <r>
    <d v="2018-11-12T00:00:00"/>
    <s v="Transport Baldé bureau-banque pour retrait appro caisse"/>
    <x v="0"/>
    <x v="0"/>
    <n v="40000"/>
    <s v="Baldé"/>
    <x v="0"/>
    <s v="18/11/GALFPC2044"/>
    <s v="Oui"/>
  </r>
  <r>
    <d v="2018-11-12T00:00:00"/>
    <s v="Transport maison bureau aller et retour "/>
    <x v="0"/>
    <x v="1"/>
    <n v="10000"/>
    <s v="Chérif"/>
    <x v="0"/>
    <s v="18/11/GALFPC2046"/>
    <s v="Oui"/>
  </r>
  <r>
    <d v="2018-11-12T00:00:00"/>
    <s v=" Transport bureau centre emetteur recharge carte UBA"/>
    <x v="0"/>
    <x v="1"/>
    <n v="10000"/>
    <s v="Chérif"/>
    <x v="0"/>
    <s v="18/11/GALFPC2029"/>
    <s v="Oui"/>
  </r>
  <r>
    <d v="2018-11-12T00:00:00"/>
    <s v="Taxi bureau maison A/R"/>
    <x v="0"/>
    <x v="1"/>
    <n v="19000"/>
    <s v="E19"/>
    <x v="0"/>
    <s v="18/11/GALFPC2040"/>
    <s v="Oui"/>
  </r>
  <r>
    <d v="2018-11-12T00:00:00"/>
    <s v="Transport bureau Donka ,coleah ,port de bonfi pour les enquêtes"/>
    <x v="0"/>
    <x v="1"/>
    <n v="29000"/>
    <s v="E19"/>
    <x v="0"/>
    <s v="18/11/GALFPC2034"/>
    <s v="Oui"/>
  </r>
  <r>
    <d v="2018-11-12T00:00:00"/>
    <s v="Transport maison -bureau"/>
    <x v="0"/>
    <x v="1"/>
    <n v="27000"/>
    <s v="E20"/>
    <x v="0"/>
    <s v="18/11/GALFPC2036"/>
    <s v="Oui"/>
  </r>
  <r>
    <d v="2018-11-12T00:00:00"/>
    <s v="Transport   pour les enquete journalière "/>
    <x v="0"/>
    <x v="1"/>
    <n v="8000"/>
    <s v="E20"/>
    <x v="0"/>
    <s v="18/11/GALFPC2030"/>
    <s v="Oui"/>
  </r>
  <r>
    <d v="2018-11-12T00:00:00"/>
    <s v="Transfert de carte arreba pour appel téléphonique"/>
    <x v="10"/>
    <x v="1"/>
    <n v="10000"/>
    <s v="E20"/>
    <x v="1"/>
    <s v="18/11/GALFPC1987"/>
    <s v="Oui"/>
  </r>
  <r>
    <d v="2018-11-12T00:00:00"/>
    <s v="Transport Maison-bureau A/R"/>
    <x v="0"/>
    <x v="1"/>
    <n v="25000"/>
    <s v="E39"/>
    <x v="0"/>
    <s v="18/11/GALFPC2035"/>
    <s v="Oui"/>
  </r>
  <r>
    <d v="2018-11-12T00:00:00"/>
    <s v="Transfert de credit"/>
    <x v="10"/>
    <x v="1"/>
    <n v="10000"/>
    <s v="E39"/>
    <x v="1"/>
    <s v="18/11/GALFPC2038"/>
    <s v="Oui"/>
  </r>
  <r>
    <d v="2018-11-12T00:00:00"/>
    <s v="Transport pour l'enquete journaliere"/>
    <x v="0"/>
    <x v="1"/>
    <n v="21000"/>
    <s v="E39"/>
    <x v="0"/>
    <s v="18/11/GALFPC2033"/>
    <s v="Oui"/>
  </r>
  <r>
    <d v="2018-11-12T00:00:00"/>
    <s v="Transport maison-bureau A/R"/>
    <x v="0"/>
    <x v="1"/>
    <n v="17000"/>
    <s v="E40"/>
    <x v="0"/>
    <s v="18/11/GALFPC1973"/>
    <s v="Oui"/>
  </r>
  <r>
    <d v="2018-11-12T00:00:00"/>
    <s v="Transport maison-bureau A/R"/>
    <x v="0"/>
    <x v="1"/>
    <n v="17000"/>
    <s v="E40"/>
    <x v="0"/>
    <s v="18/11/GALFFPC1973"/>
    <s v="Oui"/>
  </r>
  <r>
    <d v="2018-11-12T00:00:00"/>
    <s v="Transport maison-bureau A/R"/>
    <x v="0"/>
    <x v="1"/>
    <n v="10000"/>
    <s v="E40"/>
    <x v="0"/>
    <s v="18/11/GALFPC2031"/>
    <s v="Oui"/>
  </r>
  <r>
    <d v="2018-11-12T00:00:00"/>
    <s v="Frais ticket redevance parking"/>
    <x v="0"/>
    <x v="4"/>
    <n v="5000"/>
    <s v="Moné"/>
    <x v="0"/>
    <s v="18/11/GALFPC2028"/>
    <s v="Oui"/>
  </r>
  <r>
    <d v="2018-11-12T00:00:00"/>
    <s v="Frais de fonctionnement  Maïmouna Baldé pour la semaine"/>
    <x v="0"/>
    <x v="4"/>
    <n v="70000"/>
    <s v="Moné"/>
    <x v="0"/>
    <s v="18/11/GALFPC2041"/>
    <s v="Oui"/>
  </r>
  <r>
    <d v="2018-11-12T00:00:00"/>
    <s v="Frais de transfert/orange money pour jail visil des detenus à Mamou"/>
    <x v="6"/>
    <x v="4"/>
    <n v="12000"/>
    <s v="Moné"/>
    <x v="1"/>
    <s v="18/11/GALF"/>
    <s v="Oui"/>
  </r>
  <r>
    <d v="2018-11-12T00:00:00"/>
    <s v="Frais de fonctionnement Moné pour la semaine"/>
    <x v="0"/>
    <x v="4"/>
    <n v="175000"/>
    <s v="Moné"/>
    <x v="0"/>
    <s v="18/11/GALFPC2048"/>
    <s v="Oui"/>
  </r>
  <r>
    <d v="2018-11-12T00:00:00"/>
    <s v="Taxi maison-bureau A/R"/>
    <x v="0"/>
    <x v="0"/>
    <n v="13000"/>
    <s v="Odette"/>
    <x v="0"/>
    <s v="18/11/GALFPC2055"/>
    <s v="Oui"/>
  </r>
  <r>
    <d v="2018-11-12T00:00:00"/>
    <s v="Paiement de bonus media à la radio Soleil FM pour obtention de l'élément sonore après la participation de GALF à l'émission'' EEQ'' sur affaire Dia et autres"/>
    <x v="8"/>
    <x v="2"/>
    <n v="210000"/>
    <s v="Tamba"/>
    <x v="1"/>
    <s v="18/11/GALFPC2027R43"/>
    <s v="Oui"/>
  </r>
  <r>
    <d v="2018-11-12T00:00:00"/>
    <s v="Paiement de bonus media à la radio Bonheur FM  pour obtention de l'élément sonore après l'interview de l'Officier média sur l'affaire Dia via Carlos"/>
    <x v="8"/>
    <x v="2"/>
    <n v="100000"/>
    <s v="Tamba"/>
    <x v="1"/>
    <s v="18/11/GALFPC2027R42"/>
    <s v="Oui"/>
  </r>
  <r>
    <d v="2018-11-12T00:00:00"/>
    <s v="Taxi maison-bureau(aller retour)"/>
    <x v="0"/>
    <x v="2"/>
    <n v="11000"/>
    <s v="Tamba"/>
    <x v="0"/>
    <s v="18/11/GALFPC2045"/>
    <s v="Oui"/>
  </r>
  <r>
    <d v="2018-11-13T00:00:00"/>
    <s v="Transport maison bureau aller et retour "/>
    <x v="0"/>
    <x v="1"/>
    <n v="10000"/>
    <s v="Chérif"/>
    <x v="0"/>
    <s v="18/11/GALFPC2046"/>
    <s v="Oui"/>
  </r>
  <r>
    <d v="2018-11-13T00:00:00"/>
    <s v="Transport conakry mamou aller / retour "/>
    <x v="0"/>
    <x v="1"/>
    <n v="140000"/>
    <s v="Chérif"/>
    <x v="0"/>
    <s v="18/11/GALFPC2050"/>
    <s v="Oui"/>
  </r>
  <r>
    <d v="2018-11-13T00:00:00"/>
    <s v="Food Allowance journaliere (1)"/>
    <x v="9"/>
    <x v="1"/>
    <n v="80000"/>
    <s v="Chérif"/>
    <x v="1"/>
    <s v="18/11/GALFPC2050"/>
    <s v="Oui"/>
  </r>
  <r>
    <d v="2018-11-13T00:00:00"/>
    <s v="Frais d'hotel (1) nuité"/>
    <x v="9"/>
    <x v="1"/>
    <n v="250000"/>
    <s v="Chérif"/>
    <x v="1"/>
    <s v="18/11/GALFPC2050"/>
    <s v="Oui"/>
  </r>
  <r>
    <d v="2018-11-13T00:00:00"/>
    <s v="Transport maison gare routiere gombonya et gare routiere mamou a l'hotel"/>
    <x v="0"/>
    <x v="1"/>
    <n v="29500"/>
    <s v="Chérif"/>
    <x v="0"/>
    <s v="18/11/GALFPC2050"/>
    <s v="Oui"/>
  </r>
  <r>
    <d v="2018-11-13T00:00:00"/>
    <s v="Transport maison bureau A/R"/>
    <x v="0"/>
    <x v="1"/>
    <n v="19000"/>
    <s v="E19"/>
    <x v="0"/>
    <s v="18/11/GALF"/>
    <s v="Oui"/>
  </r>
  <r>
    <d v="2018-11-13T00:00:00"/>
    <s v="Transport maison -bureau"/>
    <x v="0"/>
    <x v="1"/>
    <n v="27000"/>
    <s v="E20"/>
    <x v="0"/>
    <s v="18/11/GALFPC2036"/>
    <s v="Oui"/>
  </r>
  <r>
    <d v="2018-11-13T00:00:00"/>
    <s v="Transport Maison-bureau A/R"/>
    <x v="0"/>
    <x v="1"/>
    <n v="25000"/>
    <s v="E39"/>
    <x v="0"/>
    <s v="18/11/GALFPC2035"/>
    <s v="Oui"/>
  </r>
  <r>
    <d v="2018-11-13T00:00:00"/>
    <s v="Transport maison-bureau A/R"/>
    <x v="0"/>
    <x v="1"/>
    <n v="17000"/>
    <s v="E40"/>
    <x v="0"/>
    <s v="18/11/GALFPC1973"/>
    <s v="Oui"/>
  </r>
  <r>
    <d v="2018-11-13T00:00:00"/>
    <s v="Frais de transfert/orange money de v(640 000 fg) 0 Ch2rif"/>
    <x v="6"/>
    <x v="4"/>
    <n v="20000"/>
    <s v="Moné"/>
    <x v="1"/>
    <s v="18/11/GALFPC2051"/>
    <s v="Oui"/>
  </r>
  <r>
    <d v="2018-11-12T00:00:00"/>
    <s v="Achat de nouritures pour jail visil des detenus à Mamou"/>
    <x v="7"/>
    <x v="0"/>
    <n v="500000"/>
    <s v="Odette"/>
    <x v="1"/>
    <s v="18/11/GALFPC2042"/>
    <s v="Oui"/>
  </r>
  <r>
    <d v="2018-11-13T00:00:00"/>
    <s v="Taxi maison-bureau A/R"/>
    <x v="0"/>
    <x v="0"/>
    <n v="13000"/>
    <s v="Odette"/>
    <x v="0"/>
    <s v="18/11/GALFPC2055"/>
    <s v="Oui"/>
  </r>
  <r>
    <d v="2018-11-13T00:00:00"/>
    <s v="Taxi bureau-Min environnement A/R"/>
    <x v="0"/>
    <x v="0"/>
    <n v="70000"/>
    <s v="Odette"/>
    <x v="0"/>
    <s v="18/11/GALFPC2049"/>
    <s v="Oui"/>
  </r>
  <r>
    <d v="2018-11-13T00:00:00"/>
    <s v="Taxi maison-bureau(aller retour)"/>
    <x v="0"/>
    <x v="2"/>
    <n v="11000"/>
    <s v="Tamba"/>
    <x v="0"/>
    <s v="18/11/GALFPC2045"/>
    <s v="Oui"/>
  </r>
  <r>
    <d v="2018-11-14T00:00:00"/>
    <s v="Transport bureau-banque UBA pour recgarger la carte UBA pour Saïdou et Charlotte pour en forum en France"/>
    <x v="0"/>
    <x v="0"/>
    <n v="10000"/>
    <s v="Baldé"/>
    <x v="0"/>
    <s v="18/11/GALFPC2052"/>
    <s v="Oui"/>
  </r>
  <r>
    <d v="2018-11-14T00:00:00"/>
    <s v="Food Allowance journaliere"/>
    <x v="9"/>
    <x v="1"/>
    <n v="80000"/>
    <s v="Chérif"/>
    <x v="1"/>
    <s v="18/11/GALFPC2050"/>
    <s v="Oui"/>
  </r>
  <r>
    <d v="2018-11-14T00:00:00"/>
    <s v="Transport hotel tribunal et gare routiere mamou,tannerie a la maison nongo"/>
    <x v="0"/>
    <x v="1"/>
    <n v="23500"/>
    <s v="Chérif"/>
    <x v="0"/>
    <s v="18/11/GALFPC2050"/>
    <s v="Oui"/>
  </r>
  <r>
    <d v="2018-11-14T00:00:00"/>
    <s v="Achat d'un chargeur de telephone "/>
    <x v="4"/>
    <x v="1"/>
    <n v="15000"/>
    <s v="Chérif"/>
    <x v="1"/>
    <s v="18/11/GALFPC2050"/>
    <s v="Oui"/>
  </r>
  <r>
    <d v="2018-11-14T00:00:00"/>
    <s v="Photocopie et achat de trois chemise"/>
    <x v="4"/>
    <x v="4"/>
    <n v="5000"/>
    <s v="Chérif"/>
    <x v="1"/>
    <s v="18/11/GALFPC2050"/>
    <s v="Oui"/>
  </r>
  <r>
    <d v="2018-11-14T00:00:00"/>
    <s v="Transport maison bureau A/R"/>
    <x v="0"/>
    <x v="1"/>
    <n v="19000"/>
    <s v="E19"/>
    <x v="0"/>
    <s v="18/11/GALFPC2040"/>
    <s v="Oui"/>
  </r>
  <r>
    <d v="2018-11-14T00:00:00"/>
    <s v="Transport maison -bureau"/>
    <x v="0"/>
    <x v="1"/>
    <n v="27000"/>
    <s v="E20"/>
    <x v="0"/>
    <s v="18/11/GALFPC2036"/>
    <s v="Oui"/>
  </r>
  <r>
    <d v="2018-11-14T00:00:00"/>
    <s v="Transpport Maison-Bureau A/R"/>
    <x v="0"/>
    <x v="1"/>
    <n v="25000"/>
    <s v="E39"/>
    <x v="0"/>
    <s v="18/11/GALFPC2035"/>
    <s v="Oui"/>
  </r>
  <r>
    <d v="2018-11-14T00:00:00"/>
    <s v="Taxi maison-bureau A/R"/>
    <x v="0"/>
    <x v="0"/>
    <n v="13000"/>
    <s v="Odette"/>
    <x v="0"/>
    <s v="18/11/GALFFPC2055"/>
    <s v="Oui"/>
  </r>
  <r>
    <d v="2018-11-14T00:00:00"/>
    <s v="Frais de virement  par BPMG "/>
    <x v="2"/>
    <x v="4"/>
    <n v="1182432"/>
    <s v="BPMG USD"/>
    <x v="1"/>
    <s v="18/11/GALF"/>
    <s v="Oui"/>
  </r>
  <r>
    <d v="2018-11-14T00:00:00"/>
    <s v="Taxi maison-bureau(aller retour)"/>
    <x v="0"/>
    <x v="2"/>
    <n v="11000"/>
    <s v="Tamba"/>
    <x v="0"/>
    <s v="18/11/GALFPC2045"/>
    <s v="Oui"/>
  </r>
  <r>
    <d v="2018-11-14T00:00:00"/>
    <s v="Taxi bureau -siege UE et enfin bureau "/>
    <x v="0"/>
    <x v="2"/>
    <n v="70000"/>
    <s v="Tamba"/>
    <x v="0"/>
    <s v="18/11/GALFPC2053"/>
    <s v="Oui"/>
  </r>
  <r>
    <d v="2018-11-15T00:00:00"/>
    <s v="Total Food allowance  de Charlotte et saïdou au Forum de la paix à Paris 70 euro/personne x 2 =140 euro (taux 11 248)"/>
    <x v="9"/>
    <x v="5"/>
    <n v="1574727"/>
    <s v="Charlotte"/>
    <x v="1"/>
    <s v="18/11/GALFPC2032"/>
    <s v="Oui"/>
  </r>
  <r>
    <d v="2018-11-15T00:00:00"/>
    <s v="Total Frais d'hôtel pour Charlotte et sa"/>
    <x v="0"/>
    <x v="5"/>
    <n v="833476"/>
    <s v="Charlotte"/>
    <x v="0"/>
    <s v="18/11/GALFPC2054"/>
    <s v="Oui"/>
  </r>
  <r>
    <d v="2018-11-15T00:00:00"/>
    <s v="Total frais d'hôptel de Charlotte et saïdou au Forum de la paix à Paris 70 euro/personne x 2 =140 euro (taux 11 248)"/>
    <x v="9"/>
    <x v="5"/>
    <n v="9096257"/>
    <s v="Charlotte"/>
    <x v="1"/>
    <s v="18/11/GALFPC2013"/>
    <s v="Oui"/>
  </r>
  <r>
    <d v="2018-11-15T00:00:00"/>
    <s v="Transport maison bureau aller et retour "/>
    <x v="0"/>
    <x v="1"/>
    <n v="10000"/>
    <s v="Chérif"/>
    <x v="0"/>
    <s v="18/11/GALFPC2046"/>
    <s v="Oui"/>
  </r>
  <r>
    <d v="2018-11-15T00:00:00"/>
    <s v="Transport maison bureau A/R"/>
    <x v="0"/>
    <x v="1"/>
    <n v="19000"/>
    <s v="E19"/>
    <x v="0"/>
    <s v="18/11/GALFPC2040"/>
    <s v="Oui"/>
  </r>
  <r>
    <d v="2018-11-15T00:00:00"/>
    <s v="Transport maison -bureau"/>
    <x v="0"/>
    <x v="1"/>
    <n v="27000"/>
    <s v="E20"/>
    <x v="0"/>
    <s v="18/11/GALFPC2036"/>
    <s v="Oui"/>
  </r>
  <r>
    <d v="2018-11-15T00:00:00"/>
    <s v="Transport Maison-bureau A/R"/>
    <x v="0"/>
    <x v="1"/>
    <n v="25000"/>
    <s v="E39"/>
    <x v="0"/>
    <s v="18/11/GALFPC2035"/>
    <s v="Oui"/>
  </r>
  <r>
    <d v="2018-11-15T00:00:00"/>
    <s v="Taxi maison-bureau A/R"/>
    <x v="0"/>
    <x v="0"/>
    <n v="13000"/>
    <s v="Odette"/>
    <x v="0"/>
    <s v="18/11/GALFLFPC2055"/>
    <s v="Oui"/>
  </r>
  <r>
    <d v="2018-11-15T00:00:00"/>
    <s v="Taxi maison-bureau(aller retour)"/>
    <x v="0"/>
    <x v="2"/>
    <n v="11000"/>
    <s v="Tamba"/>
    <x v="0"/>
    <s v="18/11/GALFPC2045"/>
    <s v="Oui"/>
  </r>
  <r>
    <d v="2018-11-16T00:00:00"/>
    <s v="Transport maison bureau aller et retour "/>
    <x v="0"/>
    <x v="1"/>
    <n v="10000"/>
    <s v="Chérif"/>
    <x v="0"/>
    <s v="18/11/GALFPC2046"/>
    <s v="Oui"/>
  </r>
  <r>
    <d v="2018-11-16T00:00:00"/>
    <s v="Transport maison bureau A/R"/>
    <x v="0"/>
    <x v="1"/>
    <n v="19000"/>
    <s v="E19"/>
    <x v="0"/>
    <s v="18/101GALFPC2040"/>
    <s v="Oui"/>
  </r>
  <r>
    <d v="2018-11-16T00:00:00"/>
    <s v="Transport  bureau ,Gbessia ,dabondy"/>
    <x v="0"/>
    <x v="1"/>
    <n v="16000"/>
    <s v="E19"/>
    <x v="0"/>
    <s v="18/11/GALFPC2058"/>
    <s v="Oui"/>
  </r>
  <r>
    <d v="2018-11-16T00:00:00"/>
    <s v="Transport maison -bureau"/>
    <x v="0"/>
    <x v="1"/>
    <n v="27000"/>
    <s v="E20"/>
    <x v="0"/>
    <s v="18/11/GALFPC2036"/>
    <s v="Oui"/>
  </r>
  <r>
    <d v="2018-11-16T00:00:00"/>
    <s v="Transport piur les enquetes journalières "/>
    <x v="0"/>
    <x v="1"/>
    <n v="33500"/>
    <s v="E20"/>
    <x v="0"/>
    <s v="18/11/GALFPC2059"/>
    <s v="Oui"/>
  </r>
  <r>
    <d v="2018-11-16T00:00:00"/>
    <s v="Transport Maison-bureau A/R"/>
    <x v="0"/>
    <x v="1"/>
    <n v="25000"/>
    <s v="E39"/>
    <x v="0"/>
    <s v="18/11/GALFPC2035"/>
    <s v="Oui"/>
  </r>
  <r>
    <d v="2018-11-16T00:00:00"/>
    <s v="Transport pour l'enquete journaliere"/>
    <x v="0"/>
    <x v="1"/>
    <n v="12500"/>
    <s v="E39"/>
    <x v="0"/>
    <s v="18/11/GALFPC2060bis"/>
    <s v="Oui"/>
  </r>
  <r>
    <d v="2018-11-16T00:00:00"/>
    <s v="Facture n°47 Alpha Mamadou Diallo transfert de crédit E-recharge pour téléphone du bureau"/>
    <x v="10"/>
    <x v="4"/>
    <n v="800000"/>
    <s v="Moné"/>
    <x v="1"/>
    <s v="18/11/GALFPC2056"/>
    <s v="Oui"/>
  </r>
  <r>
    <d v="2018-11-16T00:00:00"/>
    <s v="Paiement facture Fiscaliste 16/011/18 pour declaration des impots septembre et octobre et CNSS du 3eme trimestre"/>
    <x v="1"/>
    <x v="3"/>
    <n v="600000"/>
    <s v="Moné"/>
    <x v="1"/>
    <s v="18/11/GALFPC2057"/>
    <s v="Oui"/>
  </r>
  <r>
    <d v="2018-11-16T00:00:00"/>
    <s v="Frais de retrait/orange money des transports par les enqueteurs"/>
    <x v="6"/>
    <x v="4"/>
    <n v="12000"/>
    <s v="Moné"/>
    <x v="1"/>
    <s v="18/11/GALFPC2060"/>
    <s v="Oui"/>
  </r>
  <r>
    <d v="2018-11-16T00:00:00"/>
    <s v="Taxi maison-bureau(aller retour)"/>
    <x v="0"/>
    <x v="2"/>
    <n v="11000"/>
    <s v="Tamba"/>
    <x v="0"/>
    <s v="18/11/GALFPC2045"/>
    <s v="Oui"/>
  </r>
  <r>
    <d v="2018-11-17T00:00:00"/>
    <s v="Taxi maison-en ville pour la réunion avec Guinée Ecologie et enfin à la maison "/>
    <x v="0"/>
    <x v="2"/>
    <n v="70000"/>
    <s v="Tamba"/>
    <x v="0"/>
    <s v="18/11/GALFPC2057bis"/>
    <s v="Oui"/>
  </r>
  <r>
    <d v="2018-11-18T00:00:00"/>
    <s v="Frais total des transfert à Odette/orange money "/>
    <x v="6"/>
    <x v="4"/>
    <n v="33000"/>
    <s v="Moné"/>
    <x v="1"/>
    <s v="18/11/GALFLFPC2064"/>
    <s v="Oui"/>
  </r>
  <r>
    <d v="2018-11-18T00:00:00"/>
    <s v="Taxi ratoma-sonfonia"/>
    <x v="0"/>
    <x v="0"/>
    <n v="40000"/>
    <s v="Odette"/>
    <x v="0"/>
    <s v="18/11/GALFPC2061R02"/>
    <s v="Oui"/>
  </r>
  <r>
    <d v="2018-11-18T00:00:00"/>
    <s v="Taxi Aéroport-DNEF"/>
    <x v="0"/>
    <x v="0"/>
    <n v="60000"/>
    <s v="Odette"/>
    <x v="0"/>
    <s v="18/11/GALFPC2061R03"/>
    <s v="Oui"/>
  </r>
  <r>
    <d v="2018-11-18T00:00:00"/>
    <s v="Achat de nourriture pour le detenu"/>
    <x v="7"/>
    <x v="0"/>
    <n v="30000"/>
    <s v="Odette"/>
    <x v="1"/>
    <s v="18/11/GALFPC2061R04"/>
    <s v="Oui"/>
  </r>
  <r>
    <d v="2018-11-18T00:00:00"/>
    <s v="Taxi eaux et forets-Maison "/>
    <x v="0"/>
    <x v="0"/>
    <n v="35000"/>
    <s v="Odette"/>
    <x v="0"/>
    <s v="18/11/GALFPC2061R05"/>
    <s v="Oui"/>
  </r>
  <r>
    <d v="2018-11-18T00:00:00"/>
    <s v="Frais de nourriture pour l'équipe de l'opération de saisie des (3) pérroquets à Sanoya"/>
    <x v="9"/>
    <x v="0"/>
    <n v="60000"/>
    <s v="Odette"/>
    <x v="1"/>
    <s v="18/11/GALFPC2061R201"/>
    <s v="Oui"/>
  </r>
  <r>
    <d v="2018-11-19T00:00:00"/>
    <s v="Transport maison bureau aller et retour "/>
    <x v="0"/>
    <x v="1"/>
    <n v="10000"/>
    <s v="Chérif"/>
    <x v="0"/>
    <s v="18/11/GALFPC2046"/>
    <s v="Oui"/>
  </r>
  <r>
    <d v="2018-11-19T00:00:00"/>
    <s v="Transport maison-bureau A/R "/>
    <x v="0"/>
    <x v="1"/>
    <n v="19000"/>
    <s v="E19"/>
    <x v="0"/>
    <s v="18/11/GALFPC2067"/>
    <s v="Oui"/>
  </r>
  <r>
    <d v="2018-11-19T00:00:00"/>
    <s v="Transport maison -bureau"/>
    <x v="0"/>
    <x v="1"/>
    <n v="27000"/>
    <s v="E20"/>
    <x v="0"/>
    <s v="18/11/GALFPC2068"/>
    <s v="Oui"/>
  </r>
  <r>
    <d v="2018-11-19T00:00:00"/>
    <s v="Transport Maison-bureau A/R"/>
    <x v="0"/>
    <x v="1"/>
    <n v="25000"/>
    <s v="E39"/>
    <x v="0"/>
    <s v="18/11/GALFPC2069"/>
    <s v="Oui"/>
  </r>
  <r>
    <d v="2018-11-19T00:00:00"/>
    <s v="Frais de fonctionnement Moné (4) jours maison-bureau"/>
    <x v="0"/>
    <x v="4"/>
    <n v="140000"/>
    <s v="Moné"/>
    <x v="0"/>
    <s v="18/11/GALFPC2066"/>
    <s v="Oui"/>
  </r>
  <r>
    <d v="2018-11-19T00:00:00"/>
    <s v="Frais de transfert/orange money jail visit pour les detenus de Mamou"/>
    <x v="6"/>
    <x v="4"/>
    <n v="12000"/>
    <s v="Moné"/>
    <x v="1"/>
    <s v="18/11/GALFPC2071"/>
    <s v="Oui"/>
  </r>
  <r>
    <d v="2018-11-19T00:00:00"/>
    <s v="Taxi maison-DNEF"/>
    <x v="0"/>
    <x v="0"/>
    <n v="35000"/>
    <s v="Odette"/>
    <x v="0"/>
    <s v="18/11/GALFPC2061R07"/>
    <s v="Oui"/>
  </r>
  <r>
    <d v="2018-11-19T00:00:00"/>
    <s v="Achat de nourriture pour le detenu"/>
    <x v="7"/>
    <x v="0"/>
    <n v="25000"/>
    <s v="Odette"/>
    <x v="1"/>
    <s v="18/11/GALFPC2061R09"/>
    <s v="Oui"/>
  </r>
  <r>
    <d v="2018-11-19T00:00:00"/>
    <s v="Taxi Eaux et Forets_Centre ville"/>
    <x v="0"/>
    <x v="0"/>
    <n v="20000"/>
    <s v="Odette"/>
    <x v="0"/>
    <s v="18/11/GALFPC2061R08"/>
    <s v="Oui"/>
  </r>
  <r>
    <d v="2018-11-19T00:00:00"/>
    <s v="Taxi Centre ville-maison R"/>
    <x v="0"/>
    <x v="0"/>
    <n v="40000"/>
    <s v="Odette"/>
    <x v="0"/>
    <s v="18/11/GALFPC2062R10"/>
    <s v="Oui"/>
  </r>
  <r>
    <d v="2018-11-19T00:00:00"/>
    <s v="Achat de nourriture pour les detenus de Mamou"/>
    <x v="7"/>
    <x v="0"/>
    <n v="500000"/>
    <s v="Odette"/>
    <x v="1"/>
    <s v="18/11/GALFGALFPC2070 bis"/>
    <s v="Oui"/>
  </r>
  <r>
    <d v="2018-11-20T00:00:00"/>
    <s v="Taxi maison-bureau A"/>
    <x v="0"/>
    <x v="0"/>
    <n v="20000"/>
    <s v="Odette"/>
    <x v="0"/>
    <s v="18/11/GALFPC2062R23"/>
    <s v="Oui"/>
  </r>
  <r>
    <d v="2018-11-20T00:00:00"/>
    <s v="Taxi bureau-Foulamadina"/>
    <x v="0"/>
    <x v="0"/>
    <n v="30000"/>
    <s v="Odette"/>
    <x v="0"/>
    <s v="18/11/GALFPC2062R24"/>
    <s v="Oui"/>
  </r>
  <r>
    <d v="2018-11-20T00:00:00"/>
    <s v="Taxi foulamadina-Maison R"/>
    <x v="0"/>
    <x v="0"/>
    <n v="50000"/>
    <s v="Odette"/>
    <x v="0"/>
    <s v="18/11/GALFPC2062R25"/>
    <s v="Oui"/>
  </r>
  <r>
    <d v="2018-11-21T00:00:00"/>
    <s v="Transport maison bureau aller et retour "/>
    <x v="0"/>
    <x v="1"/>
    <n v="10000"/>
    <s v="Chérif"/>
    <x v="0"/>
    <s v="18/11/GALFPC2065"/>
    <s v="Oui"/>
  </r>
  <r>
    <d v="2018-11-21T00:00:00"/>
    <s v="Transport bureau la banque centrale "/>
    <x v="0"/>
    <x v="1"/>
    <n v="70000"/>
    <s v="Chérif"/>
    <x v="0"/>
    <s v="18/11/GALFPC2075"/>
    <s v="Oui"/>
  </r>
  <r>
    <d v="2018-11-21T00:00:00"/>
    <s v="Taxi bureau maison A/R"/>
    <x v="0"/>
    <x v="1"/>
    <n v="19000"/>
    <s v="E19"/>
    <x v="0"/>
    <s v="18/11/GALFPC2067"/>
    <s v="Oui"/>
  </r>
  <r>
    <d v="2018-11-21T00:00:00"/>
    <s v="Transport bureau  marché lambanyi ,kobaya , yattayah "/>
    <x v="0"/>
    <x v="1"/>
    <n v="27500"/>
    <s v="E19"/>
    <x v="0"/>
    <s v="18/11/GALF PC2072"/>
    <s v="Oui"/>
  </r>
  <r>
    <d v="2018-11-21T00:00:00"/>
    <s v="Transport maison -bureau"/>
    <x v="0"/>
    <x v="1"/>
    <n v="27000"/>
    <s v="E20"/>
    <x v="0"/>
    <s v="18/11/GALFPC2068"/>
    <s v="Oui"/>
  </r>
  <r>
    <d v="2018-11-21T00:00:00"/>
    <s v="Transfert arreba"/>
    <x v="10"/>
    <x v="1"/>
    <n v="5000"/>
    <s v="E20"/>
    <x v="1"/>
    <s v="18/11/GALFPC2074"/>
    <s v="Oui"/>
  </r>
  <r>
    <d v="2018-11-19T00:00:00"/>
    <s v="Transport de E39 pour les enquêtes journalières"/>
    <x v="0"/>
    <x v="1"/>
    <n v="14000"/>
    <s v="E39"/>
    <x v="0"/>
    <s v="18/11/GALFPC2070"/>
    <s v="Oui"/>
  </r>
  <r>
    <d v="2018-11-21T00:00:00"/>
    <s v="Transport Maison-bureau A/R"/>
    <x v="0"/>
    <x v="1"/>
    <n v="25000"/>
    <s v="E39"/>
    <x v="0"/>
    <s v="18/11/GALFPC2069"/>
    <s v="Oui"/>
  </r>
  <r>
    <d v="2018-11-21T00:00:00"/>
    <s v="Transfert de credit"/>
    <x v="10"/>
    <x v="1"/>
    <n v="10000"/>
    <s v="E39"/>
    <x v="1"/>
    <s v="18/11/GALFPC2073"/>
    <s v="Oui"/>
  </r>
  <r>
    <d v="2018-11-21T00:00:00"/>
    <s v="Transport pour l'enquete journaliere"/>
    <x v="0"/>
    <x v="1"/>
    <n v="21000"/>
    <s v="E39"/>
    <x v="0"/>
    <s v="18/11/GALFPC2071 bis"/>
    <s v="Oui"/>
  </r>
  <r>
    <d v="2018-11-21T00:00:00"/>
    <s v="Paiement deplacement taxi ville pour l'opération de saisie de (3) perroquets Youyou à Sanoya"/>
    <x v="0"/>
    <x v="4"/>
    <n v="250000"/>
    <s v="Moné"/>
    <x v="0"/>
    <s v="18/11/GALFPC2076"/>
    <s v="Oui"/>
  </r>
  <r>
    <d v="2018-11-21T00:00:00"/>
    <s v="Taxi maison-Gare routière "/>
    <x v="0"/>
    <x v="0"/>
    <n v="30000"/>
    <s v="Odette"/>
    <x v="0"/>
    <s v="18/11/GALFPC2063R12"/>
    <s v="Oui"/>
  </r>
  <r>
    <d v="2018-11-21T00:00:00"/>
    <s v="Frais d'hôtel (1) nuitée"/>
    <x v="9"/>
    <x v="0"/>
    <n v="250000"/>
    <s v="Odette"/>
    <x v="1"/>
    <s v="18/11/GALFPC2063 Fact 19"/>
    <s v="Oui"/>
  </r>
  <r>
    <d v="2018-11-21T00:00:00"/>
    <s v="Taxi Conakry-Mamou A"/>
    <x v="0"/>
    <x v="0"/>
    <n v="80000"/>
    <s v="Odette"/>
    <x v="0"/>
    <s v="18/11/GALFPC2063TV"/>
    <s v="Oui"/>
  </r>
  <r>
    <d v="2018-11-21T00:00:00"/>
    <s v="Food allowance"/>
    <x v="9"/>
    <x v="0"/>
    <n v="80000"/>
    <s v="Odette"/>
    <x v="1"/>
    <s v="18/11/GALFPC2063R14"/>
    <s v="Oui"/>
  </r>
  <r>
    <d v="2018-11-21T00:00:00"/>
    <s v="Taxi gare routière-tribunal-Hotel"/>
    <x v="0"/>
    <x v="0"/>
    <n v="4500"/>
    <s v="Odette"/>
    <x v="0"/>
    <s v="18/11/GALFPC2063R22"/>
    <s v="Oui"/>
  </r>
  <r>
    <d v="2018-11-21T00:00:00"/>
    <s v="Taxi hotel-tribunal-hotel "/>
    <x v="0"/>
    <x v="0"/>
    <n v="4500"/>
    <s v="Odette"/>
    <x v="0"/>
    <s v="18/11/GALFPC2063R22"/>
    <s v="Oui"/>
  </r>
  <r>
    <d v="2018-11-21T00:00:00"/>
    <s v="Frais de photocopie analyse cas Namory"/>
    <x v="4"/>
    <x v="4"/>
    <n v="10000"/>
    <s v="Odette"/>
    <x v="1"/>
    <s v="18/11/GALFPC2063R16"/>
    <s v="Oui"/>
  </r>
  <r>
    <d v="2018-11-21T00:00:00"/>
    <s v="Taxi maison bureau(aller retour)"/>
    <x v="0"/>
    <x v="2"/>
    <n v="11000"/>
    <s v="Tamba"/>
    <x v="0"/>
    <s v="18/11/GALFPC2077"/>
    <s v="Oui"/>
  </r>
  <r>
    <d v="2018-11-22T00:00:00"/>
    <s v="Transport maison bureau aller et retour "/>
    <x v="0"/>
    <x v="1"/>
    <n v="10000"/>
    <s v="Chérif"/>
    <x v="0"/>
    <s v="18/11/GALFPC2065"/>
    <s v="Oui"/>
  </r>
  <r>
    <d v="2018-11-22T00:00:00"/>
    <s v="Transport bureau Eaux et Forets "/>
    <x v="0"/>
    <x v="1"/>
    <n v="75000"/>
    <s v="Chérif"/>
    <x v="0"/>
    <s v="18/11/GALFPC2084"/>
    <s v="Oui"/>
  </r>
  <r>
    <d v="2018-11-22T00:00:00"/>
    <s v=" Frais de deplacement de l'Avocat  suivi juridique Cas Carlos à Mamou"/>
    <x v="3"/>
    <x v="1"/>
    <n v="1200000"/>
    <s v="Chérif"/>
    <x v="0"/>
    <s v="18/11/GALFPC2081"/>
    <s v="Oui"/>
  </r>
  <r>
    <d v="2018-11-22T00:00:00"/>
    <s v="Transport maison -bureau"/>
    <x v="0"/>
    <x v="1"/>
    <n v="27000"/>
    <s v="E20"/>
    <x v="0"/>
    <s v="18/11/GALFPC2068"/>
    <s v="Oui"/>
  </r>
  <r>
    <d v="2018-11-22T00:00:00"/>
    <s v="Transport E20 pour l'achat d'un téléphone pour enquête"/>
    <x v="0"/>
    <x v="1"/>
    <n v="13000"/>
    <s v="E20"/>
    <x v="0"/>
    <s v="18/11/GALFPC2078"/>
    <s v="Oui"/>
  </r>
  <r>
    <d v="2018-11-22T00:00:00"/>
    <s v="Paiement primes de stage E20 mois de novembre 2018"/>
    <x v="1"/>
    <x v="1"/>
    <n v="1000000"/>
    <s v="E20"/>
    <x v="1"/>
    <s v="18/11/GALFPC2088"/>
    <s v="Oui"/>
  </r>
  <r>
    <d v="2018-11-22T00:00:00"/>
    <s v="Transport Maison-bureau A/R"/>
    <x v="0"/>
    <x v="1"/>
    <n v="25000"/>
    <s v="E39"/>
    <x v="0"/>
    <s v="18/11/GALFPC2069"/>
    <s v="Oui"/>
  </r>
  <r>
    <d v="2018-11-22T00:00:00"/>
    <s v="Transport pour l'enquete journaliere"/>
    <x v="0"/>
    <x v="1"/>
    <n v="19500"/>
    <s v="E39"/>
    <x v="0"/>
    <s v="18/11/GALFPC2090"/>
    <s v="Oui"/>
  </r>
  <r>
    <d v="2018-11-22T00:00:00"/>
    <s v="Paiement  primes de stage E39 mois de novembre 2018"/>
    <x v="1"/>
    <x v="1"/>
    <n v="1000000"/>
    <s v="E39"/>
    <x v="1"/>
    <s v="18/11/GALFPC2089"/>
    <s v="Oui"/>
  </r>
  <r>
    <d v="2018-11-22T00:00:00"/>
    <s v="Frais transport bureau-banque pour dépôt lettre de virement de salaire novembre 2018"/>
    <x v="0"/>
    <x v="4"/>
    <n v="70000"/>
    <s v="Moné"/>
    <x v="0"/>
    <s v="18/11/GALFPC2083"/>
    <s v="Oui"/>
  </r>
  <r>
    <d v="2018-11-22T00:00:00"/>
    <s v="Facture 0008047 achat de (05) cartouches d'encre 201A, (02) paquets de carnets de reçus, (02) registres, (05) chronos de classeurs, (01) boite de lingette (01) dépoussièrante"/>
    <x v="4"/>
    <x v="4"/>
    <n v="2660000"/>
    <s v="Moné"/>
    <x v="1"/>
    <s v="18/11/GALFPC2086"/>
    <s v="Oui"/>
  </r>
  <r>
    <d v="2018-11-22T00:00:00"/>
    <s v="Facture 0008044 achat de (05)  chronos de classeurs"/>
    <x v="4"/>
    <x v="4"/>
    <n v="60000"/>
    <s v="Moné"/>
    <x v="1"/>
    <s v="18/11/GALFPC2087"/>
    <s v="Oui"/>
  </r>
  <r>
    <d v="2018-11-22T00:00:00"/>
    <s v="Paiement main de Aboubacar Camara l'entretien de la cour du bureau"/>
    <x v="11"/>
    <x v="4"/>
    <n v="35000"/>
    <s v="Moné"/>
    <x v="1"/>
    <s v="18/11/GALFPC2091"/>
    <s v="Oui"/>
  </r>
  <r>
    <d v="2018-11-22T00:00:00"/>
    <s v="Paiement salaire novembre 2018 de Maïmouna Baldé pour l'entretien du bureau"/>
    <x v="1"/>
    <x v="4"/>
    <n v="500000"/>
    <s v="Moné"/>
    <x v="1"/>
    <s v="18/11/GALFPC2092"/>
    <s v="Oui"/>
  </r>
  <r>
    <d v="2018-11-22T00:00:00"/>
    <s v="Taxi hotel-tribunal-pénitencier-gare routière"/>
    <x v="0"/>
    <x v="0"/>
    <n v="9000"/>
    <s v="Odette"/>
    <x v="0"/>
    <s v="18/11/GALFPC2063R17"/>
    <s v="Oui"/>
  </r>
  <r>
    <d v="2018-11-22T00:00:00"/>
    <s v="Food allowance"/>
    <x v="9"/>
    <x v="0"/>
    <n v="80000"/>
    <s v="Odette"/>
    <x v="1"/>
    <s v="18/11/GALFPC2063R18"/>
    <s v="Oui"/>
  </r>
  <r>
    <d v="2018-11-22T00:00:00"/>
    <s v="Taxi mamou -Conakry"/>
    <x v="0"/>
    <x v="0"/>
    <n v="80000"/>
    <s v="Odette"/>
    <x v="0"/>
    <s v="18/11/GALFPC2063R19"/>
    <s v="Oui"/>
  </r>
  <r>
    <d v="2018-11-22T00:00:00"/>
    <s v="Taxi gare-maison R"/>
    <x v="0"/>
    <x v="0"/>
    <n v="30000"/>
    <s v="Odette"/>
    <x v="0"/>
    <s v="18/11/GALFPC2063R20"/>
    <s v="Oui"/>
  </r>
  <r>
    <d v="2018-11-22T00:00:00"/>
    <s v="Taxi maison, en ville pour rencontre du correspondant de rfi: en vain, mais un entretien téléphonique a eu lieu entre nous où il a expliqué les raisons du retrait de la carte d'accréditation à son correspondant historique: un rendez vous avait été pris pour le temps opportun, Et enfin retourné au bureau"/>
    <x v="0"/>
    <x v="2"/>
    <n v="70000"/>
    <s v="Tamba"/>
    <x v="0"/>
    <s v="18/11/GALFPC2079"/>
    <s v="Oui"/>
  </r>
  <r>
    <d v="2018-11-22T00:00:00"/>
    <s v="Taxi bureau-maison"/>
    <x v="0"/>
    <x v="2"/>
    <n v="5500"/>
    <s v="Tamba"/>
    <x v="0"/>
    <s v="18/11/GALFPC2077"/>
    <s v="Oui"/>
  </r>
  <r>
    <d v="2018-11-22T00:00:00"/>
    <s v="Paiement salaire Mamadou saïdou Barry novembre   2018 "/>
    <x v="1"/>
    <x v="5"/>
    <n v="13467500"/>
    <s v="BPMG GNF"/>
    <x v="1"/>
    <s v="18/11/GALFPB177"/>
    <s v="Oui"/>
  </r>
  <r>
    <d v="2018-11-22T00:00:00"/>
    <s v="Paiement salaire  Tamba Fatou Oularél novembre   2018 "/>
    <x v="1"/>
    <x v="2"/>
    <n v="2613750"/>
    <s v="BPMG GNF"/>
    <x v="1"/>
    <s v="18/11/GALFPB177"/>
    <s v="Oui"/>
  </r>
  <r>
    <d v="2018-11-22T00:00:00"/>
    <s v="Paiement Salaire Mamadou Saliou Baldé novembre   2018 "/>
    <x v="1"/>
    <x v="0"/>
    <n v="2713750"/>
    <s v="BPMG GNF"/>
    <x v="1"/>
    <s v="18/11/GALFPB176"/>
    <s v="Oui"/>
  </r>
  <r>
    <d v="2018-11-22T00:00:00"/>
    <s v="Paiement Salaire Aïssatou Sessou  novembre   2018 "/>
    <x v="1"/>
    <x v="0"/>
    <n v="2613750"/>
    <s v="BPMG GNF"/>
    <x v="1"/>
    <s v="18/11/GALFPB176"/>
    <s v="Oui"/>
  </r>
  <r>
    <d v="2018-11-22T00:00:00"/>
    <s v="Paiement Salaire Aïssatou Abdoulaye Chérif Diallo novenbre    2018 "/>
    <x v="1"/>
    <x v="0"/>
    <n v="2213750"/>
    <s v="BPMG GNF"/>
    <x v="1"/>
    <s v="18/11/GALFPB176"/>
    <s v="Oui"/>
  </r>
  <r>
    <d v="2018-11-22T00:00:00"/>
    <s v="Paiement Salaire Odette Kamano  novembre  2018"/>
    <x v="1"/>
    <x v="0"/>
    <n v="2300000"/>
    <s v="BPMG GNF"/>
    <x v="1"/>
    <s v="18/11/GALFPB171"/>
    <s v="Oui"/>
  </r>
  <r>
    <d v="2018-11-22T00:00:00"/>
    <s v="Paiement Salaire Amadou Oury Diallo novembre   2018 "/>
    <x v="1"/>
    <x v="1"/>
    <n v="1910000"/>
    <s v="BPMG GNF"/>
    <x v="1"/>
    <s v="18/11/GALFPB176"/>
    <s v="Oui"/>
  </r>
  <r>
    <d v="2018-11-22T00:00:00"/>
    <s v="Paiement Salaire Aïssatou Kéïta  novembre   2018 "/>
    <x v="1"/>
    <x v="1"/>
    <n v="1525000"/>
    <s v="BPMG GNF"/>
    <x v="1"/>
    <s v="18/11/GALFPB176"/>
    <s v="Oui"/>
  </r>
  <r>
    <d v="2018-11-23T00:00:00"/>
    <s v="Transport maison bureau aller et retour "/>
    <x v="0"/>
    <x v="1"/>
    <n v="10000"/>
    <s v="Chérif"/>
    <x v="0"/>
    <s v="18/11/GALFPC2065"/>
    <s v="Oui"/>
  </r>
  <r>
    <d v="2018-11-23T00:00:00"/>
    <s v="Transport maison bureau A/L "/>
    <x v="0"/>
    <x v="1"/>
    <n v="19000"/>
    <s v="E19"/>
    <x v="0"/>
    <s v="18/11/GALF PC2067"/>
    <s v="Oui"/>
  </r>
  <r>
    <d v="2018-11-23T00:00:00"/>
    <s v="Transport bureau belle-vue , coleah ,matam "/>
    <x v="0"/>
    <x v="1"/>
    <n v="26000"/>
    <s v="E19"/>
    <x v="0"/>
    <s v="18/11/GALFPC2095"/>
    <s v="Oui"/>
  </r>
  <r>
    <d v="2018-11-23T00:00:00"/>
    <s v="Transport maison -bureau"/>
    <x v="0"/>
    <x v="1"/>
    <n v="27000"/>
    <s v="E20"/>
    <x v="0"/>
    <s v="18/11/GALFPC2068"/>
    <s v="Oui"/>
  </r>
  <r>
    <d v="2018-11-23T00:00:00"/>
    <s v="Transport pour les enquetes"/>
    <x v="0"/>
    <x v="1"/>
    <n v="14000"/>
    <s v="E20"/>
    <x v="0"/>
    <s v="18/11/GALFPC2097"/>
    <s v="Oui"/>
  </r>
  <r>
    <d v="2018-11-23T00:00:00"/>
    <s v="Transport Maison-bureau A/R"/>
    <x v="0"/>
    <x v="1"/>
    <n v="25000"/>
    <s v="E39"/>
    <x v="0"/>
    <s v="18/11/GALFPC2069"/>
    <s v="Oui"/>
  </r>
  <r>
    <d v="2018-11-23T00:00:00"/>
    <s v="Transport pour l'enquete journaliere"/>
    <x v="0"/>
    <x v="1"/>
    <n v="33500"/>
    <s v="E39"/>
    <x v="0"/>
    <s v="18/11/GALFPC2096"/>
    <s v="Oui"/>
  </r>
  <r>
    <d v="2018-11-23T00:00:00"/>
    <s v="Frais de fonctionnement Maïmouna pour la semaine"/>
    <x v="0"/>
    <x v="4"/>
    <n v="70000"/>
    <s v="Moné"/>
    <x v="0"/>
    <s v="18/11/GALFPC2093"/>
    <s v="Oui"/>
  </r>
  <r>
    <d v="2018-11-23T00:00:00"/>
    <s v="Achat de sceaux (03) et (02) gobellets pour les douches du bureau"/>
    <x v="4"/>
    <x v="4"/>
    <n v="50000"/>
    <s v="Moné"/>
    <x v="1"/>
    <s v="18/11/GALFPC2094"/>
    <s v="Oui"/>
  </r>
  <r>
    <d v="2018-11-23T00:00:00"/>
    <s v="Frais de fonctionnement Moné pour la semaine"/>
    <x v="0"/>
    <x v="4"/>
    <n v="175000"/>
    <s v="Moné"/>
    <x v="0"/>
    <s v="18/11/GALFPC2102"/>
    <s v="Oui"/>
  </r>
  <r>
    <d v="2018-11-23T00:00:00"/>
    <s v="Frais transport bureau- centre ville (BPMG) pour recupératrion de relevé de banque"/>
    <x v="0"/>
    <x v="4"/>
    <n v="70000"/>
    <s v="Moné"/>
    <x v="0"/>
    <s v="18/11/GALFPC2103"/>
    <s v="Oui"/>
  </r>
  <r>
    <d v="2018-11-23T00:00:00"/>
    <s v="Taxi maison-bureau A/R"/>
    <x v="0"/>
    <x v="0"/>
    <n v="13000"/>
    <s v="Odette"/>
    <x v="0"/>
    <s v="18/11/GALF"/>
    <s v="Oui"/>
  </r>
  <r>
    <d v="2018-11-23T00:00:00"/>
    <s v="Taxi maison bureau(aller retour)"/>
    <x v="0"/>
    <x v="2"/>
    <n v="11000"/>
    <s v="Tamba"/>
    <x v="0"/>
    <s v="18/11/GALFPC2077"/>
    <s v="Oui"/>
  </r>
  <r>
    <d v="2018-11-24T00:00:00"/>
    <s v="Facture n°49 Alpha Mamadou Diallo transfert de crédit E-recharge pour téléphone du bureau"/>
    <x v="10"/>
    <x v="4"/>
    <n v="800000"/>
    <s v="Moné"/>
    <x v="1"/>
    <s v="18/11/GALFPC2103bis"/>
    <s v="Oui"/>
  </r>
  <r>
    <d v="2018-11-24T00:00:00"/>
    <s v="Taxi maison-siège radio pour radio bonheur"/>
    <x v="0"/>
    <x v="2"/>
    <n v="15000"/>
    <s v="Tamba"/>
    <x v="0"/>
    <s v="18/11/GALFPC2098"/>
    <s v="Oui"/>
  </r>
  <r>
    <d v="2018-11-26T00:00:00"/>
    <s v="Transport maison bureau aller et retour "/>
    <x v="0"/>
    <x v="1"/>
    <n v="10000"/>
    <s v="Chérif"/>
    <x v="0"/>
    <s v="18/11/GALFPC2065"/>
    <s v="Oui"/>
  </r>
  <r>
    <d v="2018-11-26T00:00:00"/>
    <s v="Transport bureau Eaux et Forets "/>
    <x v="0"/>
    <x v="1"/>
    <n v="60000"/>
    <s v="Chérif"/>
    <x v="0"/>
    <s v="18/11/GALFPC2108"/>
    <s v="Oui"/>
  </r>
  <r>
    <d v="2018-11-26T00:00:00"/>
    <s v="Transport maison -bureau"/>
    <x v="0"/>
    <x v="1"/>
    <n v="27000"/>
    <s v="E20"/>
    <x v="0"/>
    <s v="18/11/GALFPC2110"/>
    <s v="Oui"/>
  </r>
  <r>
    <d v="2018-11-26T00:00:00"/>
    <s v="Transport pour les  enquêtes journalières"/>
    <x v="0"/>
    <x v="1"/>
    <n v="9500"/>
    <s v="E20"/>
    <x v="0"/>
    <s v="18/11/GALFPC2106"/>
    <s v="Oui"/>
  </r>
  <r>
    <d v="2018-11-26T00:00:00"/>
    <s v="Transport Maison-bureau A/R"/>
    <x v="0"/>
    <x v="1"/>
    <n v="25000"/>
    <s v="E39"/>
    <x v="0"/>
    <s v="18/11/GALFPC2114"/>
    <s v="Oui"/>
  </r>
  <r>
    <d v="2018-11-26T00:00:00"/>
    <s v="Transport pour l'enquete journaliere"/>
    <x v="0"/>
    <x v="1"/>
    <n v="21000"/>
    <s v="E39"/>
    <x v="0"/>
    <s v="18/11/GALFPC2107"/>
    <s v="Oui"/>
  </r>
  <r>
    <d v="2018-11-26T00:00:00"/>
    <s v="Taxi maison bureau(aller retour)"/>
    <x v="0"/>
    <x v="2"/>
    <n v="11000"/>
    <s v="Tamba"/>
    <x v="0"/>
    <s v="18/11/GALFPC2101"/>
    <s v="Oui"/>
  </r>
  <r>
    <d v="2018-11-26T00:00:00"/>
    <s v="Chèque 01530537   Paiement RTS pour le mois  de novembre 2018"/>
    <x v="1"/>
    <x v="4"/>
    <n v="462500"/>
    <s v="BPMG GNF"/>
    <x v="1"/>
    <s v="18/11/GALFPB180"/>
    <s v="Oui"/>
  </r>
  <r>
    <d v="2018-11-26T00:00:00"/>
    <s v="Frais certification Chèque 01530537   Paiement RTS pour le mois  de novembre 2018"/>
    <x v="1"/>
    <x v="4"/>
    <n v="56500"/>
    <s v="BPMG GNF"/>
    <x v="1"/>
    <s v="18/11/GALFPB181"/>
    <s v="Oui"/>
  </r>
  <r>
    <d v="2018-11-26T00:00:00"/>
    <s v="Chèque 01530538  Paiement facture 011/071.527A/BSPS securité bureau novembre 2018"/>
    <x v="11"/>
    <x v="4"/>
    <n v="2500000"/>
    <s v="BPMG GNF"/>
    <x v="1"/>
    <s v="18/11/GALFPB182"/>
    <s v="Oui"/>
  </r>
  <r>
    <d v="2018-11-26T00:00:00"/>
    <s v="Paiement  salaire  comptable novembre  2018"/>
    <x v="1"/>
    <x v="4"/>
    <n v="4313750"/>
    <s v="BPMG GNF"/>
    <x v="1"/>
    <s v="18/11/GALFPB183"/>
    <s v="Oui"/>
  </r>
  <r>
    <d v="2018-11-27T00:00:00"/>
    <s v="Transport maison bureau aller et retour "/>
    <x v="0"/>
    <x v="1"/>
    <n v="10000"/>
    <s v="Chérif"/>
    <x v="0"/>
    <s v="18/11/GALFPC2119"/>
    <s v="Oui"/>
  </r>
  <r>
    <d v="2018-11-27T00:00:00"/>
    <s v="Transport maison bureau A/L "/>
    <x v="0"/>
    <x v="1"/>
    <n v="19000"/>
    <s v="E19"/>
    <x v="0"/>
    <s v="18/11/GALFPC2113"/>
    <s v="Oui"/>
  </r>
  <r>
    <d v="2018-11-27T00:00:00"/>
    <s v="Transport bureau belle-vue , kenien ,matam pour les enquêtes "/>
    <x v="0"/>
    <x v="1"/>
    <n v="19000"/>
    <s v="E19"/>
    <x v="0"/>
    <s v="18/11/GALFPC2112"/>
    <s v="Oui"/>
  </r>
  <r>
    <d v="2018-11-27T00:00:00"/>
    <s v="Achat du carburant pour chercher la peau de panthére"/>
    <x v="0"/>
    <x v="1"/>
    <n v="52000"/>
    <s v="E19"/>
    <x v="0"/>
    <s v="18/11/GALFPC2123"/>
    <s v="Oui"/>
  </r>
  <r>
    <d v="2018-11-27T00:00:00"/>
    <s v="Transport E20 pour les enquêtes journalières"/>
    <x v="0"/>
    <x v="1"/>
    <n v="33500"/>
    <s v="E20"/>
    <x v="0"/>
    <s v="18/11/GALFPC2109"/>
    <s v="Oui"/>
  </r>
  <r>
    <d v="2018-11-27T00:00:00"/>
    <s v="Transport maison -bureau"/>
    <x v="0"/>
    <x v="1"/>
    <n v="27000"/>
    <s v="E20"/>
    <x v="0"/>
    <s v="18/11/GALFPC2110"/>
    <s v="Oui"/>
  </r>
  <r>
    <d v="2018-11-27T00:00:00"/>
    <s v="Transport Conakry-Mamou pour la recupération de la convocation de namory"/>
    <x v="0"/>
    <x v="1"/>
    <n v="70000"/>
    <s v="E37"/>
    <x v="0"/>
    <s v="18/11/GALFPC2118 TV"/>
    <s v="Oui"/>
  </r>
  <r>
    <d v="2018-11-27T00:00:00"/>
    <s v="Transport gare routière hôtel"/>
    <x v="0"/>
    <x v="1"/>
    <n v="20000"/>
    <s v="E37"/>
    <x v="0"/>
    <s v="18/11/GALFPC2118 R30"/>
    <s v="Oui"/>
  </r>
  <r>
    <d v="2018-11-27T00:00:00"/>
    <s v="Food alowance (2) jours pour recuperer la convocation de namory au PTI de Mamou"/>
    <x v="12"/>
    <x v="1"/>
    <n v="160000"/>
    <s v="E37"/>
    <x v="1"/>
    <s v="18/11/GALFPC2118 R32"/>
    <s v="Oui"/>
  </r>
  <r>
    <d v="2018-11-27T00:00:00"/>
    <s v="Frais transport E37 maison-bureau-gare routière Mamou pour la recupération de la convocation de namory"/>
    <x v="0"/>
    <x v="1"/>
    <n v="30000"/>
    <s v="E37"/>
    <x v="0"/>
    <s v="18/11/GALFFPC2120"/>
    <s v="Oui"/>
  </r>
  <r>
    <d v="2018-11-27T00:00:00"/>
    <s v="Transport Maison-bureau A/R"/>
    <x v="0"/>
    <x v="1"/>
    <n v="25000"/>
    <s v="E39"/>
    <x v="0"/>
    <s v="18/11/GALFPC2114"/>
    <s v="Oui"/>
  </r>
  <r>
    <d v="2018-11-27T00:00:00"/>
    <s v="Transport pour l'enquête journaliere"/>
    <x v="0"/>
    <x v="1"/>
    <n v="12500"/>
    <s v="E39"/>
    <x v="0"/>
    <s v="18/11/GALFPC2116"/>
    <s v="Oui"/>
  </r>
  <r>
    <d v="2018-11-27T00:00:00"/>
    <s v="Transfert de credit"/>
    <x v="10"/>
    <x v="1"/>
    <n v="10000"/>
    <s v="E39"/>
    <x v="1"/>
    <s v="18/11/GALFPC2111"/>
    <s v="Oui"/>
  </r>
  <r>
    <d v="2018-11-27T00:00:00"/>
    <s v="Achat de (10) paquets d'eau  minérale pour le bureau"/>
    <x v="1"/>
    <x v="3"/>
    <n v="70000"/>
    <s v="Moné"/>
    <x v="1"/>
    <s v="18/11/GALFPC2115"/>
    <s v="Oui"/>
  </r>
  <r>
    <d v="2018-11-27T00:00:00"/>
    <s v="Paiement main d'œuvre Elvice Kourouma plombier la reparation et le remplacement de la colone telephone complet dans une douche du bureau"/>
    <x v="11"/>
    <x v="4"/>
    <n v="40000"/>
    <s v="Moné"/>
    <x v="1"/>
    <s v="18/11/GALFPC2121"/>
    <s v="Oui"/>
  </r>
  <r>
    <d v="2018-11-27T00:00:00"/>
    <s v="Taxi maison-bureau A/R"/>
    <x v="0"/>
    <x v="0"/>
    <n v="13000"/>
    <s v="Odette"/>
    <x v="0"/>
    <s v="18/11/GALF"/>
    <s v="Oui"/>
  </r>
  <r>
    <d v="2018-11-27T00:00:00"/>
    <s v="Taxi maison-madina pour achat de téléphone et enfin bureau"/>
    <x v="0"/>
    <x v="2"/>
    <n v="50000"/>
    <s v="Tamba"/>
    <x v="0"/>
    <s v="18/11/GALFPC2105"/>
    <s v="Oui"/>
  </r>
  <r>
    <d v="2018-11-27T00:00:00"/>
    <s v="Achat de téléphone android infinix smarte2 HD"/>
    <x v="4"/>
    <x v="2"/>
    <n v="940000"/>
    <s v="Tamba"/>
    <x v="1"/>
    <s v="18/11/GALFPC2117"/>
    <s v="Oui"/>
  </r>
  <r>
    <d v="2018-11-27T00:00:00"/>
    <s v="Paiement de bonus media à www,leverificateur,net cas perroquets youyous à Sanoyah, préfecture de Coyah"/>
    <x v="8"/>
    <x v="2"/>
    <n v="100000"/>
    <s v="Tamba"/>
    <x v="1"/>
    <s v="18/11/GALFPC2104R49"/>
    <s v="Oui"/>
  </r>
  <r>
    <d v="2018-11-27T00:00:00"/>
    <s v="Paiement de bonus media à www,ledeclic,info  cas perroquets youyous à Sanoyah, préfecture de Coyah"/>
    <x v="8"/>
    <x v="2"/>
    <n v="100000"/>
    <s v="Tamba"/>
    <x v="1"/>
    <s v="18/11/GALFPC2104R48"/>
    <s v="Oui"/>
  </r>
  <r>
    <d v="2018-11-27T00:00:00"/>
    <s v="Paiement de bonus media à www,leprojecteurguinee,com  cas perroquets youyous à Sanoyah, préfecture de Coyah"/>
    <x v="8"/>
    <x v="2"/>
    <n v="100000"/>
    <s v="Tamba"/>
    <x v="1"/>
    <s v="18/11/GALFPC2104R47"/>
    <s v="Oui"/>
  </r>
  <r>
    <d v="2018-11-27T00:00:00"/>
    <s v="Paiement de bonus media à www,guineeprogres,com  cas perroquets youyous à Sanoyah, préfecture de Coyah"/>
    <x v="8"/>
    <x v="2"/>
    <n v="100000"/>
    <s v="Tamba"/>
    <x v="1"/>
    <s v="18/11/GALFPC2104R46"/>
    <s v="Oui"/>
  </r>
  <r>
    <d v="2018-11-27T00:00:00"/>
    <s v="Paiement de bonus media à www,flammeguinee,com  cas perroquets youyous à Sanoyah, préfecture de Coyah"/>
    <x v="8"/>
    <x v="2"/>
    <n v="100000"/>
    <s v="Tamba"/>
    <x v="1"/>
    <s v="18/11/GALFPC2104R45"/>
    <s v="Oui"/>
  </r>
  <r>
    <d v="2018-11-27T00:00:00"/>
    <s v="Paiement de bonus media à www,africavision7,com  cas perroquets youyous à Sanoyah, préfecture de Coyah"/>
    <x v="8"/>
    <x v="2"/>
    <n v="100000"/>
    <s v="Tamba"/>
    <x v="1"/>
    <s v="18/11/GALFPC2104R44"/>
    <s v="Oui"/>
  </r>
  <r>
    <d v="2018-11-28T00:00:00"/>
    <s v="Transport Baldé bureau-Cour d'Appel pour dépôt de la convocation de Naùoty"/>
    <x v="0"/>
    <x v="0"/>
    <n v="65000"/>
    <s v="Baldé"/>
    <x v="0"/>
    <s v="18/11/GALFPC2132"/>
    <s v="Oui"/>
  </r>
  <r>
    <d v="2018-11-28T00:00:00"/>
    <s v="Transport maison bureau aller et retour "/>
    <x v="0"/>
    <x v="1"/>
    <n v="10000"/>
    <s v="Chérif"/>
    <x v="0"/>
    <s v="18/11/GALFPC2119"/>
    <s v="Oui"/>
  </r>
  <r>
    <d v="2018-11-28T00:00:00"/>
    <s v="Achat de produit et frais de visite médicale"/>
    <x v="1"/>
    <x v="3"/>
    <n v="613000"/>
    <s v="Chérif"/>
    <x v="1"/>
    <s v="18/11/GALFPC2130"/>
    <s v="Oui"/>
  </r>
  <r>
    <d v="2018-11-28T00:00:00"/>
    <s v="Transport maison bureau A/L "/>
    <x v="0"/>
    <x v="1"/>
    <n v="19000"/>
    <s v="E19"/>
    <x v="0"/>
    <s v="18/11/GALFPC2113"/>
    <s v="Oui"/>
  </r>
  <r>
    <d v="2018-11-28T00:00:00"/>
    <s v="Frais  d'hôtel (1) nuité "/>
    <x v="12"/>
    <x v="1"/>
    <n v="300000"/>
    <s v="E37"/>
    <x v="1"/>
    <s v="18/11/GALFPC2118 F"/>
    <s v="Oui"/>
  </r>
  <r>
    <d v="2018-11-28T00:00:00"/>
    <s v="Transport hôtel-gare routière"/>
    <x v="0"/>
    <x v="1"/>
    <n v="5000"/>
    <s v="E37"/>
    <x v="0"/>
    <s v="18/11/GALFPC2118 R31"/>
    <s v="Oui"/>
  </r>
  <r>
    <d v="2018-11-28T00:00:00"/>
    <s v="Transport Mamou-Conkry après  recupération de la convocation de namory"/>
    <x v="0"/>
    <x v="1"/>
    <n v="70000"/>
    <s v="E37"/>
    <x v="0"/>
    <s v="18/11/GALFPC2118 TV"/>
    <s v="Oui"/>
  </r>
  <r>
    <d v="2018-11-28T00:00:00"/>
    <s v="Transport gare routière-maison"/>
    <x v="0"/>
    <x v="1"/>
    <n v="5000"/>
    <s v="E37"/>
    <x v="0"/>
    <s v="18/11/GALFFPC2118R33"/>
    <s v="Oui"/>
  </r>
  <r>
    <d v="2018-11-28T00:00:00"/>
    <s v="Transport Maison-bureau A/R"/>
    <x v="0"/>
    <x v="1"/>
    <n v="25000"/>
    <s v="E39"/>
    <x v="0"/>
    <s v="18/11/GALFPC2114"/>
    <s v="Oui"/>
  </r>
  <r>
    <d v="2018-11-28T00:00:00"/>
    <s v="Facture 14 achat de douche telephone complet"/>
    <x v="4"/>
    <x v="4"/>
    <n v="85000"/>
    <s v="Moné"/>
    <x v="1"/>
    <s v="18/11/GALFPC2126"/>
    <s v="Oui"/>
  </r>
  <r>
    <d v="2018-11-28T00:00:00"/>
    <s v="Reglement facture d'élecricité pour le mois de septembre et octobre 2018"/>
    <x v="13"/>
    <x v="4"/>
    <n v="166300"/>
    <s v="Moné"/>
    <x v="1"/>
    <s v="18/11/GALFPC2127"/>
    <s v="Oui"/>
  </r>
  <r>
    <d v="2018-11-28T00:00:00"/>
    <s v="Reglement facture  d'Internet FDB0043  DASH BUSINESS pour la redevance  du mois de décembre 2018"/>
    <x v="5"/>
    <x v="4"/>
    <n v="3000000"/>
    <s v="Moné"/>
    <x v="1"/>
    <s v="18/11/GALFPC2128"/>
    <s v="Oui"/>
  </r>
  <r>
    <d v="2018-11-28T00:00:00"/>
    <s v="Paiement main d'œuvre Aboubacar Camara pour le nettoyage de l'exterieur de la cour et l'entretien des fleurs"/>
    <x v="11"/>
    <x v="4"/>
    <n v="40000"/>
    <s v="Moné"/>
    <x v="1"/>
    <s v="18/11/GALFPC2131"/>
    <s v="Oui"/>
  </r>
  <r>
    <d v="2018-11-28T00:00:00"/>
    <s v="Taxi maison-bureau A/R"/>
    <x v="0"/>
    <x v="0"/>
    <n v="13000"/>
    <s v="Odette"/>
    <x v="0"/>
    <s v="18/11/GALF"/>
    <s v="Oui"/>
  </r>
  <r>
    <d v="2018-11-28T00:00:00"/>
    <s v="Taxi maison-bureau(aller retour)"/>
    <x v="0"/>
    <x v="2"/>
    <n v="11000"/>
    <s v="Tamba"/>
    <x v="0"/>
    <s v="18/11/GALFPC2101"/>
    <s v="Oui"/>
  </r>
  <r>
    <d v="2018-11-28T00:00:00"/>
    <s v="Paiement de bonus media à www,pacifiqueguinee,com  cas perroquets youyous à Sanoyah,"/>
    <x v="8"/>
    <x v="2"/>
    <n v="100000"/>
    <s v="Tamba"/>
    <x v="1"/>
    <s v="18/11GALFPC2129"/>
    <s v="Oui"/>
  </r>
  <r>
    <d v="2018-11-28T00:00:00"/>
    <s v="Transport E39 pour les enquêtes journalières"/>
    <x v="0"/>
    <x v="1"/>
    <n v="21000"/>
    <s v="E39"/>
    <x v="0"/>
    <s v="18/11/GALFPC2122"/>
    <s v="Oui"/>
  </r>
  <r>
    <d v="2018-11-29T00:00:00"/>
    <s v="Transport maison bureau aller et retour "/>
    <x v="0"/>
    <x v="1"/>
    <n v="10000"/>
    <s v="Chérif"/>
    <x v="0"/>
    <s v="18/11/GALFPC2119"/>
    <s v="Oui"/>
  </r>
  <r>
    <d v="2018-11-29T00:00:00"/>
    <s v="Frais photocopie document juridique"/>
    <x v="4"/>
    <x v="4"/>
    <n v="45000"/>
    <s v="Chérif"/>
    <x v="1"/>
    <s v="18/11/GALFPC2135"/>
    <s v="Oui"/>
  </r>
  <r>
    <d v="2018-11-29T00:00:00"/>
    <s v="Transport bureau-centre emetteur pour photocopie "/>
    <x v="0"/>
    <x v="1"/>
    <n v="10000"/>
    <s v="Chérif"/>
    <x v="0"/>
    <s v="18/11/GALFPC2133"/>
    <s v="Oui"/>
  </r>
  <r>
    <d v="2018-11-29T00:00:00"/>
    <s v="Transport maison gare routiére "/>
    <x v="0"/>
    <x v="1"/>
    <n v="10000"/>
    <s v="E19"/>
    <x v="0"/>
    <s v="18/11/GALFPC2100R13"/>
    <s v="Oui"/>
  </r>
  <r>
    <d v="2018-11-29T00:00:00"/>
    <s v="Ration journaliére cas peau de panthére dabola"/>
    <x v="9"/>
    <x v="1"/>
    <n v="80000"/>
    <s v="E19"/>
    <x v="1"/>
    <s v="18/11/GALFPC2100R14"/>
    <s v="Oui"/>
  </r>
  <r>
    <d v="2018-11-29T00:00:00"/>
    <s v="taxi moto gare routiére r lhôtel "/>
    <x v="0"/>
    <x v="1"/>
    <n v="30000"/>
    <s v="E19"/>
    <x v="0"/>
    <s v="18/11/GALFPC2100R25"/>
    <s v="Oui"/>
  </r>
  <r>
    <d v="2018-11-29T00:00:00"/>
    <s v="transfert crédit orange pour appeler le trafiquant"/>
    <x v="10"/>
    <x v="1"/>
    <n v="10000"/>
    <s v="E19"/>
    <x v="1"/>
    <s v="18/11/GALFPC2100R27"/>
    <s v="Oui"/>
  </r>
  <r>
    <d v="2018-11-29T00:00:00"/>
    <s v="Transport conakry dabola "/>
    <x v="0"/>
    <x v="1"/>
    <n v="120000"/>
    <s v="E19"/>
    <x v="0"/>
    <s v="18/11/GALFPC2100TV"/>
    <s v="Oui"/>
  </r>
  <r>
    <d v="2018-11-29T00:00:00"/>
    <s v="Transport maison -bureau"/>
    <x v="0"/>
    <x v="1"/>
    <n v="27000"/>
    <s v="E20"/>
    <x v="0"/>
    <s v="18/11/GALFPC2110"/>
    <s v="Oui"/>
  </r>
  <r>
    <d v="2018-11-29T00:00:00"/>
    <s v="Transport maison-gare routiere"/>
    <x v="0"/>
    <x v="1"/>
    <n v="10000"/>
    <s v="E20"/>
    <x v="0"/>
    <s v="18/11/GALFPC2137 R01"/>
    <s v="Oui"/>
  </r>
  <r>
    <d v="2018-11-29T00:00:00"/>
    <s v="Ration alimentaire"/>
    <x v="9"/>
    <x v="1"/>
    <n v="80000"/>
    <s v="E20"/>
    <x v="1"/>
    <s v="18/11/GALFPC2137R02"/>
    <s v="Oui"/>
  </r>
  <r>
    <d v="2018-11-29T00:00:00"/>
    <s v="Transport conakry-dalaba"/>
    <x v="0"/>
    <x v="1"/>
    <n v="85000"/>
    <s v="E20"/>
    <x v="0"/>
    <s v="18/11/GALFPC2137TV"/>
    <s v="Oui"/>
  </r>
  <r>
    <d v="2018-11-29T00:00:00"/>
    <s v="Transfert arreba"/>
    <x v="10"/>
    <x v="1"/>
    <n v="10000"/>
    <s v="E20"/>
    <x v="1"/>
    <s v="18/11/GALFPC2137R04"/>
    <s v="Oui"/>
  </r>
  <r>
    <d v="2018-11-29T00:00:00"/>
    <s v="Transport gare routiere-hôtel"/>
    <x v="0"/>
    <x v="1"/>
    <n v="10000"/>
    <s v="E20"/>
    <x v="0"/>
    <s v="18/11/GALFPC2137R03"/>
    <s v="Oui"/>
  </r>
  <r>
    <d v="2018-11-29T00:00:00"/>
    <s v="Transport Maison-bureau A/R"/>
    <x v="0"/>
    <x v="1"/>
    <n v="25000"/>
    <s v="E39"/>
    <x v="0"/>
    <s v="18/11/GALFPC2114"/>
    <s v="Oui"/>
  </r>
  <r>
    <d v="2018-11-29T00:00:00"/>
    <s v="Taxi maison-bureau A/R"/>
    <x v="0"/>
    <x v="0"/>
    <n v="13000"/>
    <s v="Odette"/>
    <x v="0"/>
    <s v="18/11/GALF"/>
    <s v="Oui"/>
  </r>
  <r>
    <d v="2018-11-29T00:00:00"/>
    <s v="Taxi moto bureau-DNEF A/R"/>
    <x v="0"/>
    <x v="0"/>
    <n v="60000"/>
    <s v="Odette"/>
    <x v="0"/>
    <s v="18/11/GALFGALFPC2134"/>
    <s v="Oui"/>
  </r>
  <r>
    <d v="2018-11-29T00:00:00"/>
    <s v="Taxi maison-bureau(aller retour)"/>
    <x v="0"/>
    <x v="2"/>
    <n v="11000"/>
    <s v="Tamba"/>
    <x v="0"/>
    <s v="18/11/GALFPC2101"/>
    <s v="Oui"/>
  </r>
  <r>
    <d v="2018-11-29T00:00:00"/>
    <s v="Frais de transport bureau-Ministère de l'environnement pour assister à une réunion sur le plan et stratégie de la conservation du bafing"/>
    <x v="0"/>
    <x v="2"/>
    <n v="70000"/>
    <s v="Tamba"/>
    <x v="0"/>
    <s v="18/11/GALFPC2136"/>
    <s v="Oui"/>
  </r>
  <r>
    <d v="2018-11-30T00:00:00"/>
    <s v="Food allowence de Cherif 2jours"/>
    <x v="9"/>
    <x v="0"/>
    <n v="160000"/>
    <s v="Baldé"/>
    <x v="1"/>
    <s v="18/11/GALFPC2138R39"/>
    <s v="Oui"/>
  </r>
  <r>
    <d v="2018-11-30T00:00:00"/>
    <s v="Food allowence de E39, 2jours"/>
    <x v="9"/>
    <x v="0"/>
    <n v="160000"/>
    <s v="Baldé"/>
    <x v="1"/>
    <s v="18/11/GALFPC2138R40"/>
    <s v="Oui"/>
  </r>
  <r>
    <d v="2018-11-30T00:00:00"/>
    <s v="Food allowence de Baldé, 2jours"/>
    <x v="9"/>
    <x v="0"/>
    <n v="160000"/>
    <s v="Baldé"/>
    <x v="1"/>
    <s v="18/11/GALFPC2137"/>
    <s v="Oui"/>
  </r>
  <r>
    <d v="2018-11-30T00:00:00"/>
    <s v="Achat d'un  power bank pour  E39"/>
    <x v="14"/>
    <x v="0"/>
    <n v="120000"/>
    <s v="Baldé"/>
    <x v="1"/>
    <s v="18/11/GALFPC2138"/>
    <s v="Oui"/>
  </r>
  <r>
    <d v="2018-11-30T00:00:00"/>
    <s v="taxi lhôtel à la place du trafiquant , et puis allez ensemble voir la peau chez lui"/>
    <x v="0"/>
    <x v="1"/>
    <n v="20000"/>
    <s v="E19"/>
    <x v="0"/>
    <s v="18/11/GALFPC2100R16"/>
    <s v="Oui"/>
  </r>
  <r>
    <d v="2018-11-30T00:00:00"/>
    <s v="Ration journaliére cas peau de panthére dabola"/>
    <x v="9"/>
    <x v="1"/>
    <n v="80000"/>
    <s v="E19"/>
    <x v="1"/>
    <s v="18/11/GALFPC2100R17"/>
    <s v="Oui"/>
  </r>
  <r>
    <d v="2018-11-30T00:00:00"/>
    <s v="Achat du carburant pour chercher la peau de panthére"/>
    <x v="15"/>
    <x v="1"/>
    <n v="500000"/>
    <s v="E19"/>
    <x v="1"/>
    <s v="18/11/GALFPC2100R18"/>
    <s v="Oui"/>
  </r>
  <r>
    <d v="2018-11-30T00:00:00"/>
    <s v="transfert crédit orange pour appeler le trafiquant"/>
    <x v="10"/>
    <x v="1"/>
    <n v="10000"/>
    <s v="E19"/>
    <x v="1"/>
    <s v="18/11/GALFPC2100R19"/>
    <s v="Oui"/>
  </r>
  <r>
    <d v="2018-11-30T00:00:00"/>
    <s v="Taxi moto de l'hôtel pour aller rencontrer l'quipe de GALF dans l'autre hôtel"/>
    <x v="0"/>
    <x v="1"/>
    <n v="15000"/>
    <s v="E19"/>
    <x v="0"/>
    <s v="18/11/GALFPC2100R20"/>
    <s v="Oui"/>
  </r>
  <r>
    <d v="2018-11-30T00:00:00"/>
    <s v="Transport des deux motos pour aller dans les differents villages"/>
    <x v="0"/>
    <x v="1"/>
    <n v="700000"/>
    <s v="E20"/>
    <x v="0"/>
    <s v="18/11/GALFPC2137R069"/>
    <s v="Oui"/>
  </r>
  <r>
    <d v="2018-11-30T00:00:00"/>
    <s v="Trust building pour le guide de dalaba jusqu'à fello margadji"/>
    <x v="15"/>
    <x v="1"/>
    <n v="200000"/>
    <s v="E20"/>
    <x v="1"/>
    <s v="18/11/GALFPC2137R07"/>
    <s v="Oui"/>
  </r>
  <r>
    <d v="2018-11-30T00:00:00"/>
    <s v="Ration alimentaire"/>
    <x v="9"/>
    <x v="1"/>
    <n v="80000"/>
    <s v="E20"/>
    <x v="1"/>
    <s v="18/101GALFPC2137R05"/>
    <s v="Oui"/>
  </r>
  <r>
    <d v="2018-11-30T00:00:00"/>
    <s v="Transfert de crédit  arreba et orange pour appel "/>
    <x v="10"/>
    <x v="1"/>
    <n v="20000"/>
    <s v="E20"/>
    <x v="1"/>
    <s v="18/11/GALF"/>
    <s v="Oui"/>
  </r>
  <r>
    <d v="2018-11-30T00:00:00"/>
    <s v="Achat de protege pour le vent sur la moto"/>
    <x v="14"/>
    <x v="1"/>
    <n v="60000"/>
    <s v="E20"/>
    <x v="1"/>
    <s v="18/11/GALFPC2137R08"/>
    <s v="Oui"/>
  </r>
  <r>
    <d v="2018-11-30T00:00:00"/>
    <s v="Trust building pour nous accompagne de fello margadji jusqu'à bowhon ou ils ont brule la viande d'hyene"/>
    <x v="15"/>
    <x v="1"/>
    <n v="100000"/>
    <s v="E20"/>
    <x v="1"/>
    <s v="18/11/GALFPC2137R11"/>
    <s v="Oui"/>
  </r>
  <r>
    <d v="2018-11-30T00:00:00"/>
    <s v="Achat de nourriture pour les guides "/>
    <x v="15"/>
    <x v="1"/>
    <n v="100000"/>
    <s v="E20"/>
    <x v="1"/>
    <s v="18/11/GALFPC2137R09"/>
    <s v="Oui"/>
  </r>
  <r>
    <d v="2018-11-30T00:00:00"/>
    <s v="Frais tansport burteau-donka pour achat d'une poubelle  à ordure  pour le bureau"/>
    <x v="0"/>
    <x v="4"/>
    <n v="40000"/>
    <s v="Moné"/>
    <x v="0"/>
    <s v="18/11/GALFPC2139"/>
    <s v="Oui"/>
  </r>
  <r>
    <d v="2018-11-30T00:00:00"/>
    <s v="Achat d'une poubelle  à ordure  pour le bureau"/>
    <x v="4"/>
    <x v="4"/>
    <n v="100000"/>
    <s v="Moné"/>
    <x v="1"/>
    <s v="18/11/GALFPC2141"/>
    <s v="Oui"/>
  </r>
  <r>
    <d v="2018-11-30T00:00:00"/>
    <s v="Facture n°50 Alpha Mamadou Diallo transfert de crédit E-recharge pour téléphone du bureau"/>
    <x v="10"/>
    <x v="4"/>
    <n v="800000"/>
    <s v="Moné"/>
    <x v="1"/>
    <s v="18/11/GALFPC2145"/>
    <s v="Oui"/>
  </r>
  <r>
    <d v="2018-11-30T00:00:00"/>
    <s v="Frais de transfert/orange money du jail visit des tenus à Mamou"/>
    <x v="6"/>
    <x v="4"/>
    <n v="12000"/>
    <s v="Moné"/>
    <x v="1"/>
    <s v="18/11/GALFPC2147"/>
    <s v="Oui"/>
  </r>
  <r>
    <d v="2018-11-30T00:00:00"/>
    <s v="Taxi maison-bureau A/R"/>
    <x v="0"/>
    <x v="0"/>
    <n v="13000"/>
    <s v="Odette"/>
    <x v="0"/>
    <s v="18/11/GALFGALFPC"/>
    <s v="Oui"/>
  </r>
  <r>
    <d v="2018-11-30T00:00:00"/>
    <s v="Taxi moto bureau-DNEF A/R"/>
    <x v="0"/>
    <x v="0"/>
    <n v="60000"/>
    <s v="Odette"/>
    <x v="0"/>
    <s v="18/11/GALFGALFPC2140"/>
    <s v="Oui"/>
  </r>
  <r>
    <d v="2018-11-30T00:00:00"/>
    <s v="Achat de nourriture  pour  des tenus à Mamou"/>
    <x v="7"/>
    <x v="0"/>
    <n v="500000"/>
    <s v="Odette"/>
    <x v="1"/>
    <s v="18/11/GALFPC2146"/>
    <s v="Oui"/>
  </r>
  <r>
    <d v="2018-11-30T00:00:00"/>
    <s v="Taxi maison-bureau(aller retour)"/>
    <x v="0"/>
    <x v="2"/>
    <n v="11000"/>
    <s v="Tamba"/>
    <x v="0"/>
    <s v="18/11/GALFPC2148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5">
    <pivotField showAll="0"/>
    <pivotField axis="axisRow" showAll="0">
      <items count="14">
        <item x="2"/>
        <item x="11"/>
        <item x="10"/>
        <item x="8"/>
        <item x="6"/>
        <item x="12"/>
        <item x="3"/>
        <item x="7"/>
        <item x="1"/>
        <item x="4"/>
        <item x="9"/>
        <item x="5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omme de SORTIES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3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10">
    <pivotField numFmtId="14" showAll="0"/>
    <pivotField showAll="0"/>
    <pivotField showAll="0"/>
    <pivotField showAll="0"/>
    <pivotField dataField="1" showAll="0"/>
    <pivotField axis="axisRow" showAll="0">
      <items count="16">
        <item x="0"/>
        <item x="5"/>
        <item x="13"/>
        <item x="11"/>
        <item x="7"/>
        <item x="8"/>
        <item x="9"/>
        <item x="14"/>
        <item x="1"/>
        <item x="10"/>
        <item x="6"/>
        <item x="2"/>
        <item x="12"/>
        <item x="4"/>
        <item x="3"/>
        <item t="default"/>
      </items>
    </pivotField>
    <pivotField showAll="0"/>
    <pivotField showAll="0"/>
    <pivotField showAll="0"/>
    <pivotField showAl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7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18" firstHeaderRow="1" firstDataRow="2" firstDataCol="1"/>
  <pivotFields count="9">
    <pivotField numFmtId="14" showAll="0"/>
    <pivotField showAll="0"/>
    <pivotField axis="axisCol" showAll="0">
      <items count="17">
        <item x="2"/>
        <item x="8"/>
        <item x="14"/>
        <item x="5"/>
        <item x="7"/>
        <item x="3"/>
        <item x="4"/>
        <item x="1"/>
        <item x="13"/>
        <item x="11"/>
        <item x="10"/>
        <item x="6"/>
        <item x="0"/>
        <item x="9"/>
        <item x="12"/>
        <item x="15"/>
        <item t="default"/>
      </items>
    </pivotField>
    <pivotField axis="axisRow" showAll="0">
      <items count="7">
        <item x="1"/>
        <item x="0"/>
        <item x="5"/>
        <item x="2"/>
        <item x="4"/>
        <item x="3"/>
        <item t="default"/>
      </items>
    </pivotField>
    <pivotField dataField="1"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</pivotFields>
  <rowFields count="2">
    <field x="6"/>
    <field x="3"/>
  </rowFields>
  <rowItems count="14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H16" sqref="H16"/>
    </sheetView>
  </sheetViews>
  <sheetFormatPr baseColWidth="10" defaultRowHeight="15" x14ac:dyDescent="0.25"/>
  <cols>
    <col min="1" max="1" width="21" bestFit="1" customWidth="1"/>
    <col min="2" max="2" width="18.140625" customWidth="1"/>
  </cols>
  <sheetData>
    <row r="3" spans="1:2" x14ac:dyDescent="0.25">
      <c r="A3" s="142" t="s">
        <v>701</v>
      </c>
      <c r="B3" t="s">
        <v>704</v>
      </c>
    </row>
    <row r="4" spans="1:2" x14ac:dyDescent="0.25">
      <c r="A4" s="143" t="s">
        <v>12</v>
      </c>
      <c r="B4" s="144">
        <v>6099500</v>
      </c>
    </row>
    <row r="5" spans="1:2" x14ac:dyDescent="0.25">
      <c r="A5" s="143" t="s">
        <v>78</v>
      </c>
      <c r="B5" s="144">
        <v>12797000</v>
      </c>
    </row>
    <row r="6" spans="1:2" x14ac:dyDescent="0.25">
      <c r="A6" s="143" t="s">
        <v>75</v>
      </c>
      <c r="B6" s="144">
        <v>3123000</v>
      </c>
    </row>
    <row r="7" spans="1:2" x14ac:dyDescent="0.25">
      <c r="A7" s="143" t="s">
        <v>48</v>
      </c>
      <c r="B7" s="144">
        <v>2230000</v>
      </c>
    </row>
    <row r="8" spans="1:2" x14ac:dyDescent="0.25">
      <c r="A8" s="143" t="s">
        <v>24</v>
      </c>
      <c r="B8" s="144">
        <v>7245000</v>
      </c>
    </row>
    <row r="9" spans="1:2" x14ac:dyDescent="0.25">
      <c r="A9" s="143" t="s">
        <v>167</v>
      </c>
      <c r="B9" s="144">
        <v>679000</v>
      </c>
    </row>
    <row r="10" spans="1:2" x14ac:dyDescent="0.25">
      <c r="A10" s="143" t="s">
        <v>11</v>
      </c>
      <c r="B10" s="144">
        <v>3414000</v>
      </c>
    </row>
    <row r="11" spans="1:2" x14ac:dyDescent="0.25">
      <c r="A11" s="143" t="s">
        <v>37</v>
      </c>
      <c r="B11" s="144">
        <v>1834000</v>
      </c>
    </row>
    <row r="12" spans="1:2" x14ac:dyDescent="0.25">
      <c r="A12" s="143" t="s">
        <v>8</v>
      </c>
      <c r="B12" s="144">
        <v>16509300</v>
      </c>
    </row>
    <row r="13" spans="1:2" x14ac:dyDescent="0.25">
      <c r="A13" s="143" t="s">
        <v>9</v>
      </c>
      <c r="B13" s="144">
        <v>3633000</v>
      </c>
    </row>
    <row r="14" spans="1:2" x14ac:dyDescent="0.25">
      <c r="A14" s="143" t="s">
        <v>63</v>
      </c>
      <c r="B14" s="144">
        <v>690000</v>
      </c>
    </row>
    <row r="15" spans="1:2" x14ac:dyDescent="0.25">
      <c r="A15" s="143" t="s">
        <v>10</v>
      </c>
      <c r="B15" s="144">
        <v>3362000</v>
      </c>
    </row>
    <row r="16" spans="1:2" x14ac:dyDescent="0.25">
      <c r="A16" s="143" t="s">
        <v>702</v>
      </c>
      <c r="B16" s="144"/>
    </row>
    <row r="17" spans="1:2" x14ac:dyDescent="0.25">
      <c r="A17" s="143" t="s">
        <v>703</v>
      </c>
      <c r="B17" s="144">
        <v>61615800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3" workbookViewId="0">
      <selection activeCell="L30" sqref="L30"/>
    </sheetView>
  </sheetViews>
  <sheetFormatPr baseColWidth="10" defaultRowHeight="15" x14ac:dyDescent="0.25"/>
  <cols>
    <col min="3" max="3" width="25.140625" customWidth="1"/>
    <col min="4" max="4" width="14" customWidth="1"/>
    <col min="6" max="6" width="12.85546875" customWidth="1"/>
  </cols>
  <sheetData>
    <row r="1" spans="1:10" x14ac:dyDescent="0.25">
      <c r="A1" s="325" t="s">
        <v>746</v>
      </c>
      <c r="B1" s="325"/>
      <c r="C1" s="325"/>
      <c r="D1" s="325"/>
      <c r="E1" s="325"/>
      <c r="F1" s="325"/>
      <c r="G1" s="325"/>
      <c r="H1" s="325"/>
      <c r="I1" s="325"/>
      <c r="J1" s="325"/>
    </row>
    <row r="2" spans="1:10" x14ac:dyDescent="0.25">
      <c r="A2" s="245"/>
      <c r="B2" s="245"/>
      <c r="C2" s="245"/>
      <c r="D2" s="245"/>
      <c r="E2" s="245"/>
      <c r="F2" s="245"/>
      <c r="G2" s="245"/>
      <c r="H2" s="245"/>
      <c r="I2" s="245"/>
      <c r="J2" s="245"/>
    </row>
    <row r="3" spans="1:10" ht="15.75" x14ac:dyDescent="0.25">
      <c r="A3" s="246" t="s">
        <v>747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15.75" x14ac:dyDescent="0.25">
      <c r="A4" s="238" t="s">
        <v>0</v>
      </c>
      <c r="B4" s="241"/>
      <c r="C4" s="241"/>
      <c r="D4" s="247"/>
      <c r="E4" s="241"/>
      <c r="F4" s="241"/>
      <c r="G4" s="241"/>
      <c r="H4" s="214"/>
      <c r="I4" s="214"/>
      <c r="J4" s="214"/>
    </row>
    <row r="5" spans="1:10" ht="15.75" x14ac:dyDescent="0.25">
      <c r="A5" s="241"/>
      <c r="B5" s="241"/>
      <c r="C5" s="241"/>
      <c r="D5" s="241"/>
      <c r="E5" s="241"/>
      <c r="F5" s="241"/>
      <c r="G5" s="241"/>
      <c r="H5" s="214"/>
      <c r="I5" s="214"/>
      <c r="J5" s="214"/>
    </row>
    <row r="6" spans="1:10" ht="15.75" x14ac:dyDescent="0.25">
      <c r="A6" s="240"/>
      <c r="B6" s="241"/>
      <c r="C6" s="241"/>
      <c r="D6" s="241"/>
      <c r="E6" s="241"/>
      <c r="F6" s="241"/>
      <c r="G6" s="241"/>
      <c r="H6" s="335" t="s">
        <v>769</v>
      </c>
      <c r="I6" s="336"/>
      <c r="J6" s="337"/>
    </row>
    <row r="7" spans="1:10" ht="15.75" x14ac:dyDescent="0.25">
      <c r="A7" s="240"/>
      <c r="B7" s="241"/>
      <c r="C7" s="241"/>
      <c r="D7" s="241"/>
      <c r="E7" s="241"/>
      <c r="F7" s="241"/>
      <c r="G7" s="241"/>
      <c r="H7" s="248" t="s">
        <v>770</v>
      </c>
      <c r="I7" s="338" t="s">
        <v>771</v>
      </c>
      <c r="J7" s="339"/>
    </row>
    <row r="8" spans="1:10" ht="15.75" x14ac:dyDescent="0.25">
      <c r="A8" s="241"/>
      <c r="B8" s="241"/>
      <c r="C8" s="241"/>
      <c r="D8" s="241"/>
      <c r="E8" s="241"/>
      <c r="F8" s="241"/>
      <c r="G8" s="214"/>
      <c r="H8" s="248" t="s">
        <v>772</v>
      </c>
      <c r="I8" s="340" t="s">
        <v>773</v>
      </c>
      <c r="J8" s="341"/>
    </row>
    <row r="9" spans="1:10" ht="20.25" x14ac:dyDescent="0.25">
      <c r="A9" s="327" t="s">
        <v>774</v>
      </c>
      <c r="B9" s="327"/>
      <c r="C9" s="327"/>
      <c r="D9" s="327"/>
      <c r="E9" s="327"/>
      <c r="F9" s="327"/>
      <c r="G9" s="327"/>
      <c r="H9" s="249" t="s">
        <v>775</v>
      </c>
      <c r="I9" s="342" t="s">
        <v>776</v>
      </c>
      <c r="J9" s="343"/>
    </row>
    <row r="10" spans="1:10" ht="20.25" x14ac:dyDescent="0.25">
      <c r="A10" s="327" t="s">
        <v>777</v>
      </c>
      <c r="B10" s="327"/>
      <c r="C10" s="327"/>
      <c r="D10" s="327"/>
      <c r="E10" s="327"/>
      <c r="F10" s="250">
        <v>43434</v>
      </c>
      <c r="G10" s="241"/>
      <c r="H10" s="214"/>
      <c r="I10" s="214"/>
      <c r="J10" s="214"/>
    </row>
    <row r="11" spans="1:10" x14ac:dyDescent="0.25">
      <c r="A11" s="214"/>
      <c r="B11" s="214"/>
      <c r="C11" s="214"/>
      <c r="D11" s="214"/>
      <c r="E11" s="214"/>
      <c r="F11" s="214"/>
      <c r="G11" s="214"/>
      <c r="H11" s="214"/>
      <c r="I11" s="214"/>
      <c r="J11" s="214"/>
    </row>
    <row r="12" spans="1:10" ht="15.75" thickBot="1" x14ac:dyDescent="0.3">
      <c r="A12" s="214"/>
      <c r="B12" s="214"/>
      <c r="C12" s="214"/>
      <c r="D12" s="214"/>
      <c r="E12" s="214"/>
      <c r="F12" s="214"/>
      <c r="G12" s="214"/>
      <c r="H12" s="214"/>
      <c r="I12" s="214"/>
      <c r="J12" s="214"/>
    </row>
    <row r="13" spans="1:10" ht="15.75" thickBot="1" x14ac:dyDescent="0.3">
      <c r="A13" s="328" t="s">
        <v>778</v>
      </c>
      <c r="B13" s="329"/>
      <c r="C13" s="329"/>
      <c r="D13" s="329"/>
      <c r="E13" s="330"/>
      <c r="F13" s="331" t="s">
        <v>769</v>
      </c>
      <c r="G13" s="329"/>
      <c r="H13" s="329"/>
      <c r="I13" s="329"/>
      <c r="J13" s="332"/>
    </row>
    <row r="14" spans="1:10" ht="15.75" thickTop="1" x14ac:dyDescent="0.25">
      <c r="A14" s="251"/>
      <c r="B14" s="252"/>
      <c r="C14" s="252"/>
      <c r="D14" s="252"/>
      <c r="E14" s="253"/>
      <c r="F14" s="254"/>
      <c r="G14" s="252" t="s">
        <v>40</v>
      </c>
      <c r="H14" s="252" t="s">
        <v>40</v>
      </c>
      <c r="I14" s="252" t="s">
        <v>40</v>
      </c>
      <c r="J14" s="255" t="s">
        <v>40</v>
      </c>
    </row>
    <row r="15" spans="1:10" ht="15.75" thickBot="1" x14ac:dyDescent="0.3">
      <c r="A15" s="256" t="s">
        <v>214</v>
      </c>
      <c r="B15" s="257" t="s">
        <v>779</v>
      </c>
      <c r="C15" s="258" t="s">
        <v>780</v>
      </c>
      <c r="D15" s="259" t="s">
        <v>781</v>
      </c>
      <c r="E15" s="260" t="s">
        <v>782</v>
      </c>
      <c r="F15" s="261" t="s">
        <v>214</v>
      </c>
      <c r="G15" s="257" t="s">
        <v>779</v>
      </c>
      <c r="H15" s="258" t="s">
        <v>780</v>
      </c>
      <c r="I15" s="257" t="s">
        <v>781</v>
      </c>
      <c r="J15" s="262" t="s">
        <v>782</v>
      </c>
    </row>
    <row r="16" spans="1:10" ht="15.75" thickTop="1" x14ac:dyDescent="0.25">
      <c r="A16" s="263"/>
      <c r="B16" s="264"/>
      <c r="C16" s="252"/>
      <c r="D16" s="264"/>
      <c r="E16" s="253"/>
      <c r="F16" s="265"/>
      <c r="G16" s="264"/>
      <c r="H16" s="266"/>
      <c r="I16" s="264"/>
      <c r="J16" s="255"/>
    </row>
    <row r="17" spans="1:10" x14ac:dyDescent="0.25">
      <c r="A17" s="267">
        <f>F10</f>
        <v>43434</v>
      </c>
      <c r="B17" s="264"/>
      <c r="C17" s="266" t="s">
        <v>783</v>
      </c>
      <c r="D17" s="268">
        <v>177622565</v>
      </c>
      <c r="E17" s="269"/>
      <c r="F17" s="270">
        <f>F10</f>
        <v>43434</v>
      </c>
      <c r="G17" s="264"/>
      <c r="H17" s="266" t="s">
        <v>784</v>
      </c>
      <c r="I17" s="271"/>
      <c r="J17" s="272">
        <v>177622565</v>
      </c>
    </row>
    <row r="18" spans="1:10" x14ac:dyDescent="0.25">
      <c r="A18" s="267"/>
      <c r="B18" s="264"/>
      <c r="C18" s="266"/>
      <c r="D18" s="273"/>
      <c r="E18" s="269"/>
      <c r="F18" s="265"/>
      <c r="G18" s="264"/>
      <c r="H18" s="266"/>
      <c r="I18" s="271"/>
      <c r="J18" s="274"/>
    </row>
    <row r="19" spans="1:10" x14ac:dyDescent="0.25">
      <c r="A19" s="263"/>
      <c r="B19" s="264"/>
      <c r="C19" s="266"/>
      <c r="D19" s="275"/>
      <c r="E19" s="269"/>
      <c r="F19" s="276"/>
      <c r="G19" s="264"/>
      <c r="H19" s="266"/>
      <c r="I19" s="271"/>
      <c r="J19" s="274"/>
    </row>
    <row r="20" spans="1:10" x14ac:dyDescent="0.25">
      <c r="A20" s="263"/>
      <c r="B20" s="264"/>
      <c r="C20" s="266"/>
      <c r="D20" s="271"/>
      <c r="E20" s="269"/>
      <c r="F20" s="265"/>
      <c r="G20" s="264"/>
      <c r="H20" s="266"/>
      <c r="I20" s="271"/>
      <c r="J20" s="274"/>
    </row>
    <row r="21" spans="1:10" x14ac:dyDescent="0.25">
      <c r="A21" s="263"/>
      <c r="B21" s="264"/>
      <c r="C21" s="266"/>
      <c r="D21" s="271"/>
      <c r="E21" s="269"/>
      <c r="F21" s="265"/>
      <c r="G21" s="264"/>
      <c r="H21" s="266"/>
      <c r="I21" s="271"/>
      <c r="J21" s="274"/>
    </row>
    <row r="22" spans="1:10" x14ac:dyDescent="0.25">
      <c r="A22" s="263"/>
      <c r="B22" s="264"/>
      <c r="C22" s="266"/>
      <c r="D22" s="271"/>
      <c r="E22" s="269"/>
      <c r="F22" s="265"/>
      <c r="G22" s="264"/>
      <c r="H22" s="266"/>
      <c r="I22" s="271"/>
      <c r="J22" s="274"/>
    </row>
    <row r="23" spans="1:10" x14ac:dyDescent="0.25">
      <c r="A23" s="277">
        <f>F10</f>
        <v>43434</v>
      </c>
      <c r="B23" s="264"/>
      <c r="C23" s="266"/>
      <c r="D23" s="278">
        <f>SUM(D17:D21)-SUM(E17:E22)</f>
        <v>177622565</v>
      </c>
      <c r="E23" s="269"/>
      <c r="F23" s="279">
        <f>F10</f>
        <v>43434</v>
      </c>
      <c r="G23" s="264"/>
      <c r="H23" s="266"/>
      <c r="I23" s="280"/>
      <c r="J23" s="278">
        <f>SUM(J17:J22)-SUM(I18:I22)</f>
        <v>177622565</v>
      </c>
    </row>
    <row r="24" spans="1:10" ht="15.75" thickBot="1" x14ac:dyDescent="0.3">
      <c r="A24" s="281"/>
      <c r="B24" s="282"/>
      <c r="C24" s="283"/>
      <c r="D24" s="282"/>
      <c r="E24" s="284"/>
      <c r="F24" s="285"/>
      <c r="G24" s="282"/>
      <c r="H24" s="283"/>
      <c r="I24" s="282"/>
      <c r="J24" s="286"/>
    </row>
    <row r="25" spans="1:10" x14ac:dyDescent="0.25">
      <c r="A25" s="214"/>
      <c r="B25" s="214"/>
      <c r="C25" s="214"/>
      <c r="D25" s="214"/>
      <c r="E25" s="333">
        <f>J23-D23</f>
        <v>0</v>
      </c>
      <c r="F25" s="334"/>
      <c r="G25" s="214"/>
      <c r="H25" s="214"/>
      <c r="I25" s="214"/>
      <c r="J25" s="214"/>
    </row>
    <row r="26" spans="1:10" ht="15.75" x14ac:dyDescent="0.25">
      <c r="A26" s="240"/>
      <c r="B26" s="241"/>
      <c r="C26" s="218" t="s">
        <v>785</v>
      </c>
      <c r="D26" s="287"/>
      <c r="E26" s="287"/>
      <c r="F26" s="218"/>
      <c r="G26" s="287"/>
      <c r="H26" s="218" t="s">
        <v>786</v>
      </c>
      <c r="I26" s="240"/>
      <c r="J26" s="237"/>
    </row>
    <row r="27" spans="1:10" ht="15.75" x14ac:dyDescent="0.25">
      <c r="A27" s="240"/>
      <c r="B27" s="241"/>
      <c r="C27" s="241"/>
      <c r="D27" s="240"/>
      <c r="E27" s="240"/>
      <c r="F27" s="241"/>
      <c r="G27" s="240"/>
      <c r="H27" s="241"/>
      <c r="I27" s="240"/>
      <c r="J27" s="240"/>
    </row>
    <row r="28" spans="1:10" x14ac:dyDescent="0.25">
      <c r="A28" s="214"/>
      <c r="B28" s="214"/>
      <c r="C28" s="214"/>
      <c r="D28" s="214"/>
      <c r="E28" s="214"/>
      <c r="F28" s="214"/>
      <c r="G28" s="214"/>
      <c r="H28" s="214"/>
      <c r="I28" s="214"/>
      <c r="J28" s="214"/>
    </row>
    <row r="29" spans="1:10" x14ac:dyDescent="0.25">
      <c r="A29" s="214"/>
      <c r="B29" s="214"/>
      <c r="C29" s="214"/>
      <c r="D29" s="214"/>
      <c r="E29" s="214"/>
      <c r="F29" s="214"/>
      <c r="G29" s="214"/>
      <c r="H29" s="214"/>
      <c r="I29" s="214"/>
      <c r="J29" s="214"/>
    </row>
    <row r="30" spans="1:10" x14ac:dyDescent="0.25">
      <c r="A30" s="243"/>
      <c r="B30" s="243"/>
      <c r="C30" s="243" t="s">
        <v>764</v>
      </c>
      <c r="D30" s="243"/>
      <c r="E30" s="243"/>
      <c r="F30" s="243"/>
      <c r="G30" s="243"/>
      <c r="H30" s="243" t="s">
        <v>787</v>
      </c>
      <c r="I30" s="243"/>
      <c r="J30" s="243"/>
    </row>
    <row r="31" spans="1:10" x14ac:dyDescent="0.25">
      <c r="A31" s="243"/>
      <c r="B31" s="243"/>
      <c r="C31" s="288" t="s">
        <v>788</v>
      </c>
      <c r="D31" s="243"/>
      <c r="E31" s="243"/>
      <c r="F31" s="243"/>
      <c r="G31" s="243"/>
      <c r="H31" s="288" t="s">
        <v>789</v>
      </c>
      <c r="I31" s="243"/>
      <c r="J31" s="243"/>
    </row>
  </sheetData>
  <mergeCells count="10">
    <mergeCell ref="A10:E10"/>
    <mergeCell ref="A13:E13"/>
    <mergeCell ref="F13:J13"/>
    <mergeCell ref="E25:F25"/>
    <mergeCell ref="A1:J1"/>
    <mergeCell ref="H6:J6"/>
    <mergeCell ref="I7:J7"/>
    <mergeCell ref="I8:J8"/>
    <mergeCell ref="A9:G9"/>
    <mergeCell ref="I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6" workbookViewId="0">
      <selection activeCell="M25" sqref="M25"/>
    </sheetView>
  </sheetViews>
  <sheetFormatPr baseColWidth="10" defaultRowHeight="15" x14ac:dyDescent="0.25"/>
  <sheetData>
    <row r="1" spans="1:10" x14ac:dyDescent="0.25">
      <c r="A1" s="325" t="s">
        <v>746</v>
      </c>
      <c r="B1" s="325"/>
      <c r="C1" s="325"/>
      <c r="D1" s="325"/>
      <c r="E1" s="325"/>
      <c r="F1" s="325"/>
      <c r="G1" s="325"/>
      <c r="H1" s="325"/>
      <c r="I1" s="325"/>
      <c r="J1" s="325"/>
    </row>
    <row r="2" spans="1:10" x14ac:dyDescent="0.25">
      <c r="A2" s="245"/>
      <c r="B2" s="245"/>
      <c r="C2" s="245"/>
      <c r="D2" s="245"/>
      <c r="E2" s="245"/>
      <c r="F2" s="245"/>
      <c r="G2" s="245"/>
      <c r="H2" s="245"/>
      <c r="I2" s="245"/>
      <c r="J2" s="245"/>
    </row>
    <row r="3" spans="1:10" ht="15.75" x14ac:dyDescent="0.25">
      <c r="A3" s="246" t="s">
        <v>747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15.75" x14ac:dyDescent="0.25">
      <c r="A4" s="238" t="s">
        <v>0</v>
      </c>
      <c r="B4" s="241"/>
      <c r="C4" s="241"/>
      <c r="D4" s="247"/>
      <c r="E4" s="241"/>
      <c r="F4" s="241"/>
      <c r="G4" s="241"/>
      <c r="H4" s="214"/>
      <c r="I4" s="214"/>
      <c r="J4" s="214"/>
    </row>
    <row r="5" spans="1:10" ht="15.75" x14ac:dyDescent="0.25">
      <c r="A5" s="240"/>
      <c r="B5" s="241"/>
      <c r="C5" s="241"/>
      <c r="D5" s="241"/>
      <c r="E5" s="241"/>
      <c r="F5" s="241"/>
      <c r="G5" s="241"/>
      <c r="H5" s="289" t="s">
        <v>769</v>
      </c>
      <c r="I5" s="290"/>
      <c r="J5" s="291"/>
    </row>
    <row r="6" spans="1:10" ht="15.75" x14ac:dyDescent="0.25">
      <c r="A6" s="241"/>
      <c r="B6" s="241"/>
      <c r="C6" s="241"/>
      <c r="D6" s="241"/>
      <c r="E6" s="241"/>
      <c r="F6" s="241"/>
      <c r="G6" s="241"/>
      <c r="H6" s="248" t="s">
        <v>770</v>
      </c>
      <c r="I6" s="292" t="s">
        <v>771</v>
      </c>
      <c r="J6" s="293"/>
    </row>
    <row r="7" spans="1:10" x14ac:dyDescent="0.25">
      <c r="H7" s="248" t="s">
        <v>772</v>
      </c>
      <c r="I7" s="294" t="s">
        <v>790</v>
      </c>
      <c r="J7" s="295"/>
    </row>
    <row r="8" spans="1:10" ht="15.75" x14ac:dyDescent="0.25">
      <c r="A8" s="241"/>
      <c r="B8" s="241"/>
      <c r="C8" s="241"/>
      <c r="D8" s="241"/>
      <c r="E8" s="241"/>
      <c r="F8" s="241"/>
      <c r="G8" s="241"/>
      <c r="H8" s="249" t="s">
        <v>775</v>
      </c>
      <c r="I8" s="296" t="s">
        <v>791</v>
      </c>
      <c r="J8" s="297"/>
    </row>
    <row r="9" spans="1:10" ht="15.75" x14ac:dyDescent="0.25">
      <c r="A9" s="240"/>
      <c r="B9" s="241"/>
      <c r="C9" s="241"/>
      <c r="D9" s="241"/>
      <c r="E9" s="241"/>
    </row>
    <row r="10" spans="1:10" ht="15.75" x14ac:dyDescent="0.25">
      <c r="A10" s="241"/>
      <c r="B10" s="241"/>
      <c r="C10" s="241"/>
      <c r="D10" s="241"/>
      <c r="E10" s="241"/>
    </row>
    <row r="11" spans="1:10" ht="20.25" x14ac:dyDescent="0.25">
      <c r="A11" s="216" t="s">
        <v>792</v>
      </c>
      <c r="B11" s="241"/>
      <c r="C11" s="241"/>
      <c r="D11" s="241"/>
      <c r="E11" s="241"/>
      <c r="F11" s="241"/>
      <c r="G11" s="241"/>
      <c r="H11" s="298"/>
    </row>
    <row r="12" spans="1:10" ht="15.75" x14ac:dyDescent="0.25">
      <c r="A12" s="344"/>
      <c r="B12" s="344"/>
      <c r="C12" s="344"/>
      <c r="D12" s="344"/>
      <c r="E12" s="344"/>
      <c r="F12" s="299">
        <v>43434</v>
      </c>
      <c r="G12" s="241"/>
      <c r="H12" s="214"/>
      <c r="I12" s="214"/>
      <c r="J12" s="214"/>
    </row>
    <row r="13" spans="1:10" x14ac:dyDescent="0.25">
      <c r="A13" s="214"/>
      <c r="B13" s="214"/>
      <c r="C13" s="214"/>
      <c r="D13" s="214"/>
      <c r="E13" s="214"/>
      <c r="F13" s="214"/>
      <c r="G13" s="214"/>
      <c r="H13" s="214"/>
      <c r="I13" s="214"/>
      <c r="J13" s="214"/>
    </row>
    <row r="14" spans="1:10" ht="15.75" thickBot="1" x14ac:dyDescent="0.3">
      <c r="A14" s="214"/>
      <c r="B14" s="214"/>
      <c r="C14" s="214"/>
      <c r="D14" s="214"/>
      <c r="E14" s="214"/>
      <c r="F14" s="214"/>
      <c r="G14" s="214"/>
      <c r="H14" s="214"/>
      <c r="I14" s="214"/>
      <c r="J14" s="214"/>
    </row>
    <row r="15" spans="1:10" ht="15.75" thickBot="1" x14ac:dyDescent="0.3">
      <c r="A15" s="328" t="s">
        <v>778</v>
      </c>
      <c r="B15" s="329"/>
      <c r="C15" s="329"/>
      <c r="D15" s="329"/>
      <c r="E15" s="330"/>
      <c r="F15" s="331" t="s">
        <v>769</v>
      </c>
      <c r="G15" s="329"/>
      <c r="H15" s="329"/>
      <c r="I15" s="329"/>
      <c r="J15" s="332"/>
    </row>
    <row r="16" spans="1:10" ht="15.75" thickTop="1" x14ac:dyDescent="0.25">
      <c r="A16" s="251"/>
      <c r="B16" s="252"/>
      <c r="C16" s="252"/>
      <c r="D16" s="252"/>
      <c r="E16" s="253"/>
      <c r="F16" s="254"/>
      <c r="G16" s="252" t="s">
        <v>40</v>
      </c>
      <c r="H16" s="252" t="s">
        <v>40</v>
      </c>
      <c r="I16" s="252" t="s">
        <v>40</v>
      </c>
      <c r="J16" s="255" t="s">
        <v>40</v>
      </c>
    </row>
    <row r="17" spans="1:10" ht="15.75" thickBot="1" x14ac:dyDescent="0.3">
      <c r="A17" s="256" t="s">
        <v>214</v>
      </c>
      <c r="B17" s="257" t="s">
        <v>779</v>
      </c>
      <c r="C17" s="258" t="s">
        <v>780</v>
      </c>
      <c r="D17" s="259" t="s">
        <v>781</v>
      </c>
      <c r="E17" s="260" t="s">
        <v>782</v>
      </c>
      <c r="F17" s="261" t="s">
        <v>214</v>
      </c>
      <c r="G17" s="257" t="s">
        <v>779</v>
      </c>
      <c r="H17" s="258" t="s">
        <v>780</v>
      </c>
      <c r="I17" s="257" t="s">
        <v>781</v>
      </c>
      <c r="J17" s="262" t="s">
        <v>782</v>
      </c>
    </row>
    <row r="18" spans="1:10" ht="15.75" thickTop="1" x14ac:dyDescent="0.25">
      <c r="A18" s="263"/>
      <c r="B18" s="264"/>
      <c r="C18" s="252"/>
      <c r="D18" s="264"/>
      <c r="E18" s="253"/>
      <c r="F18" s="265"/>
      <c r="G18" s="264"/>
      <c r="H18" s="266"/>
      <c r="I18" s="264"/>
      <c r="J18" s="300"/>
    </row>
    <row r="19" spans="1:10" x14ac:dyDescent="0.25">
      <c r="A19" s="301">
        <f>F12</f>
        <v>43434</v>
      </c>
      <c r="B19" s="302"/>
      <c r="C19" s="266" t="s">
        <v>783</v>
      </c>
      <c r="D19" s="303">
        <v>506.69</v>
      </c>
      <c r="E19" s="304"/>
      <c r="F19" s="305">
        <f>F12</f>
        <v>43434</v>
      </c>
      <c r="G19" s="302"/>
      <c r="H19" s="266" t="s">
        <v>784</v>
      </c>
      <c r="I19" s="306"/>
      <c r="J19" s="303">
        <v>506.69</v>
      </c>
    </row>
    <row r="20" spans="1:10" x14ac:dyDescent="0.25">
      <c r="A20" s="307"/>
      <c r="B20" s="302"/>
      <c r="C20" s="266"/>
      <c r="D20" s="273"/>
      <c r="E20" s="304"/>
      <c r="F20" s="308"/>
      <c r="G20" s="302"/>
      <c r="H20" s="266"/>
      <c r="I20" s="306"/>
      <c r="J20" s="309"/>
    </row>
    <row r="21" spans="1:10" x14ac:dyDescent="0.25">
      <c r="A21" s="307"/>
      <c r="B21" s="302"/>
      <c r="C21" s="266"/>
      <c r="D21" s="275"/>
      <c r="E21" s="304"/>
      <c r="F21" s="310"/>
      <c r="G21" s="302"/>
      <c r="H21" s="266"/>
      <c r="I21" s="306"/>
      <c r="J21" s="309"/>
    </row>
    <row r="22" spans="1:10" x14ac:dyDescent="0.25">
      <c r="A22" s="307"/>
      <c r="B22" s="302"/>
      <c r="C22" s="266"/>
      <c r="D22" s="306"/>
      <c r="E22" s="304"/>
      <c r="F22" s="308"/>
      <c r="G22" s="302"/>
      <c r="H22" s="266"/>
      <c r="I22" s="306"/>
      <c r="J22" s="309"/>
    </row>
    <row r="23" spans="1:10" x14ac:dyDescent="0.25">
      <c r="A23" s="307"/>
      <c r="B23" s="302"/>
      <c r="C23" s="266"/>
      <c r="D23" s="306"/>
      <c r="E23" s="304"/>
      <c r="F23" s="308"/>
      <c r="G23" s="302"/>
      <c r="H23" s="266"/>
      <c r="I23" s="306"/>
      <c r="J23" s="309"/>
    </row>
    <row r="24" spans="1:10" x14ac:dyDescent="0.25">
      <c r="A24" s="307"/>
      <c r="B24" s="302"/>
      <c r="C24" s="266"/>
      <c r="D24" s="306"/>
      <c r="E24" s="304"/>
      <c r="F24" s="308"/>
      <c r="G24" s="302"/>
      <c r="H24" s="266"/>
      <c r="I24" s="306"/>
      <c r="J24" s="309"/>
    </row>
    <row r="25" spans="1:10" x14ac:dyDescent="0.25">
      <c r="A25" s="311">
        <f>F12</f>
        <v>43434</v>
      </c>
      <c r="B25" s="302"/>
      <c r="C25" s="266"/>
      <c r="D25" s="312">
        <f>SUM(D19:D23)-SUM(E19:E24)</f>
        <v>506.69</v>
      </c>
      <c r="E25" s="304"/>
      <c r="F25" s="313">
        <f>F12</f>
        <v>43434</v>
      </c>
      <c r="G25" s="302"/>
      <c r="H25" s="266"/>
      <c r="I25" s="314"/>
      <c r="J25" s="312">
        <f>SUM(J19:J24)-SUM(I20:I24)</f>
        <v>506.69</v>
      </c>
    </row>
    <row r="26" spans="1:10" ht="15.75" thickBot="1" x14ac:dyDescent="0.3">
      <c r="A26" s="315"/>
      <c r="B26" s="316"/>
      <c r="C26" s="283"/>
      <c r="D26" s="316"/>
      <c r="E26" s="317"/>
      <c r="F26" s="318"/>
      <c r="G26" s="316"/>
      <c r="H26" s="283"/>
      <c r="I26" s="316"/>
      <c r="J26" s="319"/>
    </row>
    <row r="27" spans="1:10" x14ac:dyDescent="0.25">
      <c r="A27" s="214"/>
      <c r="B27" s="214"/>
      <c r="C27" s="214"/>
      <c r="D27" s="214"/>
      <c r="E27" s="333">
        <f>J25-D25</f>
        <v>0</v>
      </c>
      <c r="F27" s="334"/>
      <c r="G27" s="214"/>
      <c r="H27" s="214"/>
      <c r="I27" s="214"/>
      <c r="J27" s="214"/>
    </row>
    <row r="28" spans="1:10" ht="15.75" x14ac:dyDescent="0.25">
      <c r="A28" s="240"/>
      <c r="B28" s="241"/>
      <c r="C28" s="241" t="s">
        <v>785</v>
      </c>
      <c r="D28" s="240"/>
      <c r="E28" s="240"/>
      <c r="F28" s="241"/>
      <c r="G28" s="240"/>
      <c r="H28" s="241" t="s">
        <v>786</v>
      </c>
      <c r="I28" s="240"/>
      <c r="J28" s="237"/>
    </row>
    <row r="29" spans="1:10" ht="15.75" x14ac:dyDescent="0.25">
      <c r="A29" s="240"/>
      <c r="B29" s="241"/>
      <c r="C29" s="241"/>
      <c r="D29" s="240"/>
      <c r="E29" s="240"/>
      <c r="F29" s="241"/>
      <c r="G29" s="240"/>
      <c r="H29" s="241"/>
      <c r="I29" s="240"/>
      <c r="J29" s="240"/>
    </row>
    <row r="30" spans="1:10" x14ac:dyDescent="0.25">
      <c r="A30" s="214"/>
      <c r="B30" s="214"/>
      <c r="C30" s="214"/>
      <c r="D30" s="214"/>
      <c r="E30" s="214"/>
      <c r="F30" s="214"/>
      <c r="G30" s="214"/>
      <c r="H30" s="214"/>
      <c r="I30" s="214"/>
      <c r="J30" s="214"/>
    </row>
    <row r="31" spans="1:10" x14ac:dyDescent="0.25">
      <c r="A31" s="243"/>
      <c r="B31" s="243"/>
      <c r="C31" s="243" t="s">
        <v>764</v>
      </c>
      <c r="D31" s="243"/>
      <c r="E31" s="243"/>
      <c r="F31" s="243"/>
      <c r="G31" s="243"/>
      <c r="H31" s="243" t="s">
        <v>793</v>
      </c>
      <c r="I31" s="243"/>
      <c r="J31" s="243"/>
    </row>
    <row r="32" spans="1:10" x14ac:dyDescent="0.25">
      <c r="A32" s="243"/>
      <c r="B32" s="243"/>
      <c r="C32" s="288" t="s">
        <v>788</v>
      </c>
      <c r="D32" s="243"/>
      <c r="E32" s="243"/>
      <c r="F32" s="243"/>
      <c r="G32" s="243"/>
      <c r="H32" s="288" t="s">
        <v>788</v>
      </c>
      <c r="I32" s="243"/>
      <c r="J32" s="243"/>
    </row>
  </sheetData>
  <mergeCells count="5">
    <mergeCell ref="A1:J1"/>
    <mergeCell ref="A12:E12"/>
    <mergeCell ref="A15:E15"/>
    <mergeCell ref="F15:J15"/>
    <mergeCell ref="E27:F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11"/>
  <sheetViews>
    <sheetView topLeftCell="A10" workbookViewId="0">
      <selection activeCell="I133" sqref="I133"/>
    </sheetView>
  </sheetViews>
  <sheetFormatPr baseColWidth="10" defaultRowHeight="15" x14ac:dyDescent="0.25"/>
  <cols>
    <col min="1" max="1" width="5.28515625" customWidth="1"/>
    <col min="2" max="2" width="10.7109375" customWidth="1"/>
    <col min="4" max="4" width="58" customWidth="1"/>
    <col min="5" max="5" width="13.5703125" customWidth="1"/>
    <col min="6" max="6" width="16.5703125" customWidth="1"/>
  </cols>
  <sheetData>
    <row r="1" spans="1:6" x14ac:dyDescent="0.25">
      <c r="B1" s="1" t="s">
        <v>0</v>
      </c>
      <c r="C1" s="1"/>
      <c r="D1" s="2"/>
      <c r="E1" s="3"/>
      <c r="F1" s="3"/>
    </row>
    <row r="2" spans="1:6" x14ac:dyDescent="0.25">
      <c r="B2" s="2"/>
      <c r="C2" s="2"/>
      <c r="D2" s="2"/>
      <c r="E2" s="3"/>
      <c r="F2" s="3"/>
    </row>
    <row r="3" spans="1:6" x14ac:dyDescent="0.25">
      <c r="B3" s="1" t="s">
        <v>14</v>
      </c>
      <c r="C3" s="1"/>
      <c r="D3" s="2"/>
      <c r="E3" s="3"/>
      <c r="F3" s="3"/>
    </row>
    <row r="4" spans="1:6" x14ac:dyDescent="0.25">
      <c r="B4" s="2"/>
      <c r="C4" s="2"/>
      <c r="D4" s="2"/>
      <c r="E4" s="3"/>
      <c r="F4" s="3"/>
    </row>
    <row r="5" spans="1:6" x14ac:dyDescent="0.25">
      <c r="A5" s="323" t="s">
        <v>1</v>
      </c>
      <c r="B5" s="4"/>
      <c r="C5" s="5"/>
      <c r="D5" s="5"/>
      <c r="E5" s="6"/>
      <c r="F5" s="7"/>
    </row>
    <row r="6" spans="1:6" hidden="1" x14ac:dyDescent="0.25">
      <c r="A6" s="324"/>
      <c r="B6" s="8" t="s">
        <v>3</v>
      </c>
      <c r="C6" s="9" t="s">
        <v>4</v>
      </c>
      <c r="D6" s="9" t="s">
        <v>5</v>
      </c>
      <c r="E6" s="10" t="s">
        <v>6</v>
      </c>
      <c r="F6" s="11" t="s">
        <v>7</v>
      </c>
    </row>
    <row r="7" spans="1:6" ht="15.75" hidden="1" x14ac:dyDescent="0.25">
      <c r="A7" s="12"/>
      <c r="B7" s="13"/>
      <c r="C7" s="13"/>
      <c r="D7" s="14" t="s">
        <v>15</v>
      </c>
      <c r="E7" s="87">
        <v>7681087</v>
      </c>
      <c r="F7" s="15"/>
    </row>
    <row r="8" spans="1:6" ht="15.75" hidden="1" x14ac:dyDescent="0.25">
      <c r="A8" s="88">
        <v>1954</v>
      </c>
      <c r="B8" s="89">
        <v>43405</v>
      </c>
      <c r="C8" s="90" t="s">
        <v>8</v>
      </c>
      <c r="D8" s="91" t="s">
        <v>106</v>
      </c>
      <c r="E8" s="92">
        <v>12000000</v>
      </c>
      <c r="F8" s="93"/>
    </row>
    <row r="9" spans="1:6" ht="15.75" hidden="1" x14ac:dyDescent="0.25">
      <c r="A9" s="22">
        <v>1955</v>
      </c>
      <c r="B9" s="17">
        <v>43405</v>
      </c>
      <c r="C9" s="100" t="s">
        <v>12</v>
      </c>
      <c r="D9" s="18" t="s">
        <v>99</v>
      </c>
      <c r="E9" s="101"/>
      <c r="F9" s="19">
        <v>70000</v>
      </c>
    </row>
    <row r="10" spans="1:6" x14ac:dyDescent="0.25">
      <c r="A10" s="22">
        <v>1956</v>
      </c>
      <c r="B10" s="17">
        <v>43406</v>
      </c>
      <c r="C10" s="18" t="s">
        <v>11</v>
      </c>
      <c r="D10" s="18" t="s">
        <v>18</v>
      </c>
      <c r="E10" s="19"/>
      <c r="F10" s="19">
        <v>28500</v>
      </c>
    </row>
    <row r="11" spans="1:6" x14ac:dyDescent="0.25">
      <c r="A11" s="22">
        <v>1957</v>
      </c>
      <c r="B11" s="17">
        <v>43406</v>
      </c>
      <c r="C11" s="18" t="s">
        <v>11</v>
      </c>
      <c r="D11" s="18" t="s">
        <v>41</v>
      </c>
      <c r="E11" s="19"/>
      <c r="F11" s="19">
        <v>75000</v>
      </c>
    </row>
    <row r="12" spans="1:6" hidden="1" x14ac:dyDescent="0.25">
      <c r="A12" s="22">
        <v>1958</v>
      </c>
      <c r="B12" s="17">
        <v>43406</v>
      </c>
      <c r="C12" s="18" t="s">
        <v>8</v>
      </c>
      <c r="D12" s="18" t="s">
        <v>17</v>
      </c>
      <c r="E12" s="19"/>
      <c r="F12" s="19">
        <v>195000</v>
      </c>
    </row>
    <row r="13" spans="1:6" hidden="1" x14ac:dyDescent="0.25">
      <c r="A13" s="22">
        <v>1959</v>
      </c>
      <c r="B13" s="17">
        <v>43406</v>
      </c>
      <c r="C13" s="18" t="s">
        <v>12</v>
      </c>
      <c r="D13" s="18" t="s">
        <v>19</v>
      </c>
      <c r="E13" s="19"/>
      <c r="F13" s="19">
        <v>70000</v>
      </c>
    </row>
    <row r="14" spans="1:6" hidden="1" x14ac:dyDescent="0.25">
      <c r="A14" s="22">
        <v>1960</v>
      </c>
      <c r="B14" s="17">
        <v>43406</v>
      </c>
      <c r="C14" s="18" t="s">
        <v>12</v>
      </c>
      <c r="D14" s="18" t="s">
        <v>20</v>
      </c>
      <c r="E14" s="19"/>
      <c r="F14" s="19">
        <v>1200000</v>
      </c>
    </row>
    <row r="15" spans="1:6" hidden="1" x14ac:dyDescent="0.25">
      <c r="A15" s="22">
        <v>1961</v>
      </c>
      <c r="B15" s="17">
        <v>43406</v>
      </c>
      <c r="C15" s="21" t="s">
        <v>9</v>
      </c>
      <c r="D15" s="18" t="s">
        <v>22</v>
      </c>
      <c r="E15" s="19"/>
      <c r="F15" s="19">
        <v>75000</v>
      </c>
    </row>
    <row r="16" spans="1:6" hidden="1" x14ac:dyDescent="0.25">
      <c r="A16" s="22">
        <v>1962</v>
      </c>
      <c r="B16" s="17">
        <v>43406</v>
      </c>
      <c r="C16" s="18" t="s">
        <v>8</v>
      </c>
      <c r="D16" s="18" t="s">
        <v>21</v>
      </c>
      <c r="E16" s="19"/>
      <c r="F16" s="19">
        <v>3000000</v>
      </c>
    </row>
    <row r="17" spans="1:6" hidden="1" x14ac:dyDescent="0.25">
      <c r="A17" s="22">
        <v>1963</v>
      </c>
      <c r="B17" s="17">
        <v>43406</v>
      </c>
      <c r="C17" s="21" t="s">
        <v>8</v>
      </c>
      <c r="D17" s="18" t="s">
        <v>42</v>
      </c>
      <c r="E17" s="19"/>
      <c r="F17" s="19">
        <v>40000</v>
      </c>
    </row>
    <row r="18" spans="1:6" hidden="1" x14ac:dyDescent="0.25">
      <c r="A18" s="22">
        <v>1964</v>
      </c>
      <c r="B18" s="17">
        <v>43406</v>
      </c>
      <c r="C18" s="21" t="s">
        <v>10</v>
      </c>
      <c r="D18" s="18" t="s">
        <v>23</v>
      </c>
      <c r="E18" s="19"/>
      <c r="F18" s="19">
        <v>70000</v>
      </c>
    </row>
    <row r="19" spans="1:6" hidden="1" x14ac:dyDescent="0.25">
      <c r="A19" s="16">
        <v>1965</v>
      </c>
      <c r="B19" s="17">
        <v>43406</v>
      </c>
      <c r="C19" s="21" t="s">
        <v>24</v>
      </c>
      <c r="D19" s="22" t="s">
        <v>277</v>
      </c>
      <c r="E19" s="19"/>
      <c r="F19" s="19">
        <v>85000</v>
      </c>
    </row>
    <row r="20" spans="1:6" hidden="1" x14ac:dyDescent="0.25">
      <c r="A20" s="16" t="s">
        <v>101</v>
      </c>
      <c r="B20" s="17">
        <v>43406</v>
      </c>
      <c r="C20" s="21" t="s">
        <v>9</v>
      </c>
      <c r="D20" s="22" t="s">
        <v>103</v>
      </c>
      <c r="E20" s="19"/>
      <c r="F20" s="19">
        <v>500000</v>
      </c>
    </row>
    <row r="21" spans="1:6" hidden="1" x14ac:dyDescent="0.25">
      <c r="A21" s="16">
        <v>1966</v>
      </c>
      <c r="B21" s="17">
        <v>43406</v>
      </c>
      <c r="C21" s="18" t="s">
        <v>8</v>
      </c>
      <c r="D21" s="22" t="s">
        <v>104</v>
      </c>
      <c r="E21" s="19"/>
      <c r="F21" s="19">
        <v>12000</v>
      </c>
    </row>
    <row r="22" spans="1:6" hidden="1" x14ac:dyDescent="0.25">
      <c r="A22" s="94" t="s">
        <v>102</v>
      </c>
      <c r="B22" s="95">
        <v>43409</v>
      </c>
      <c r="C22" s="96" t="s">
        <v>8</v>
      </c>
      <c r="D22" s="94" t="s">
        <v>35</v>
      </c>
      <c r="E22" s="99">
        <v>330200</v>
      </c>
      <c r="F22" s="98"/>
    </row>
    <row r="23" spans="1:6" hidden="1" x14ac:dyDescent="0.25">
      <c r="A23" s="22">
        <v>1967</v>
      </c>
      <c r="B23" s="17">
        <v>43409</v>
      </c>
      <c r="C23" s="21" t="s">
        <v>24</v>
      </c>
      <c r="D23" s="22" t="s">
        <v>36</v>
      </c>
      <c r="E23" s="19"/>
      <c r="F23" s="19">
        <v>1000000</v>
      </c>
    </row>
    <row r="24" spans="1:6" x14ac:dyDescent="0.25">
      <c r="A24" s="22">
        <v>1968</v>
      </c>
      <c r="B24" s="17">
        <v>43409</v>
      </c>
      <c r="C24" s="21" t="s">
        <v>11</v>
      </c>
      <c r="D24" s="22" t="s">
        <v>38</v>
      </c>
      <c r="E24" s="23"/>
      <c r="F24" s="19">
        <v>1000000</v>
      </c>
    </row>
    <row r="25" spans="1:6" hidden="1" x14ac:dyDescent="0.25">
      <c r="A25" s="22">
        <v>1969</v>
      </c>
      <c r="B25" s="17">
        <v>43409</v>
      </c>
      <c r="C25" s="21" t="s">
        <v>37</v>
      </c>
      <c r="D25" s="22" t="s">
        <v>39</v>
      </c>
      <c r="E25" s="19"/>
      <c r="F25" s="19">
        <v>1000000</v>
      </c>
    </row>
    <row r="26" spans="1:6" hidden="1" x14ac:dyDescent="0.25">
      <c r="A26" s="22">
        <v>1970</v>
      </c>
      <c r="B26" s="17">
        <v>43409</v>
      </c>
      <c r="C26" s="21" t="s">
        <v>24</v>
      </c>
      <c r="D26" s="18" t="s">
        <v>43</v>
      </c>
      <c r="E26" s="19"/>
      <c r="F26" s="24">
        <v>81000</v>
      </c>
    </row>
    <row r="27" spans="1:6" hidden="1" x14ac:dyDescent="0.25">
      <c r="A27" s="22">
        <v>1971</v>
      </c>
      <c r="B27" s="17">
        <v>43409</v>
      </c>
      <c r="C27" s="21" t="s">
        <v>24</v>
      </c>
      <c r="D27" s="18" t="s">
        <v>45</v>
      </c>
      <c r="E27" s="19"/>
      <c r="F27" s="24">
        <v>135000</v>
      </c>
    </row>
    <row r="28" spans="1:6" hidden="1" x14ac:dyDescent="0.25">
      <c r="A28" s="22">
        <v>1972</v>
      </c>
      <c r="B28" s="17">
        <v>43409</v>
      </c>
      <c r="C28" s="21" t="s">
        <v>37</v>
      </c>
      <c r="D28" s="18" t="s">
        <v>44</v>
      </c>
      <c r="E28" s="19"/>
      <c r="F28" s="24">
        <v>34000</v>
      </c>
    </row>
    <row r="29" spans="1:6" hidden="1" x14ac:dyDescent="0.25">
      <c r="A29" s="22">
        <v>1973</v>
      </c>
      <c r="B29" s="17">
        <v>43409</v>
      </c>
      <c r="C29" s="21" t="s">
        <v>37</v>
      </c>
      <c r="D29" s="18" t="s">
        <v>46</v>
      </c>
      <c r="E29" s="19"/>
      <c r="F29" s="19">
        <v>85000</v>
      </c>
    </row>
    <row r="30" spans="1:6" x14ac:dyDescent="0.25">
      <c r="A30" s="22">
        <v>1974</v>
      </c>
      <c r="B30" s="17">
        <v>43409</v>
      </c>
      <c r="C30" s="21" t="s">
        <v>11</v>
      </c>
      <c r="D30" s="18" t="s">
        <v>47</v>
      </c>
      <c r="E30" s="19"/>
      <c r="F30" s="19">
        <v>125000</v>
      </c>
    </row>
    <row r="31" spans="1:6" hidden="1" x14ac:dyDescent="0.25">
      <c r="A31" s="22">
        <v>1975</v>
      </c>
      <c r="B31" s="17">
        <v>43409</v>
      </c>
      <c r="C31" s="21" t="s">
        <v>48</v>
      </c>
      <c r="D31" s="18" t="s">
        <v>49</v>
      </c>
      <c r="E31" s="19"/>
      <c r="F31" s="19">
        <v>19000</v>
      </c>
    </row>
    <row r="32" spans="1:6" hidden="1" x14ac:dyDescent="0.25">
      <c r="A32" s="22">
        <v>1976</v>
      </c>
      <c r="B32" s="17">
        <v>43409</v>
      </c>
      <c r="C32" s="25" t="s">
        <v>10</v>
      </c>
      <c r="D32" s="26" t="s">
        <v>50</v>
      </c>
      <c r="E32" s="120"/>
      <c r="F32" s="27">
        <v>400000</v>
      </c>
    </row>
    <row r="33" spans="1:6" hidden="1" x14ac:dyDescent="0.25">
      <c r="A33" s="22">
        <v>1977</v>
      </c>
      <c r="B33" s="17">
        <v>43409</v>
      </c>
      <c r="C33" s="21" t="s">
        <v>48</v>
      </c>
      <c r="D33" s="18" t="s">
        <v>51</v>
      </c>
      <c r="E33" s="19"/>
      <c r="F33" s="24">
        <v>95000</v>
      </c>
    </row>
    <row r="34" spans="1:6" hidden="1" x14ac:dyDescent="0.25">
      <c r="A34" s="22">
        <v>1978</v>
      </c>
      <c r="B34" s="17">
        <v>43409</v>
      </c>
      <c r="C34" s="21" t="s">
        <v>10</v>
      </c>
      <c r="D34" s="18" t="s">
        <v>52</v>
      </c>
      <c r="E34" s="19"/>
      <c r="F34" s="24">
        <v>55000</v>
      </c>
    </row>
    <row r="35" spans="1:6" hidden="1" x14ac:dyDescent="0.25">
      <c r="A35" s="22">
        <v>1979</v>
      </c>
      <c r="B35" s="17">
        <v>43409</v>
      </c>
      <c r="C35" s="21" t="s">
        <v>9</v>
      </c>
      <c r="D35" s="18" t="s">
        <v>53</v>
      </c>
      <c r="E35" s="19"/>
      <c r="F35" s="24">
        <v>85000</v>
      </c>
    </row>
    <row r="36" spans="1:6" hidden="1" x14ac:dyDescent="0.25">
      <c r="A36" s="22">
        <v>1980</v>
      </c>
      <c r="B36" s="17">
        <v>43409</v>
      </c>
      <c r="C36" s="21" t="s">
        <v>8</v>
      </c>
      <c r="D36" s="18" t="s">
        <v>54</v>
      </c>
      <c r="E36" s="19"/>
      <c r="F36" s="24">
        <v>175000</v>
      </c>
    </row>
    <row r="37" spans="1:6" hidden="1" x14ac:dyDescent="0.25">
      <c r="A37" s="22">
        <v>1981</v>
      </c>
      <c r="B37" s="17">
        <v>43409</v>
      </c>
      <c r="C37" s="21" t="s">
        <v>24</v>
      </c>
      <c r="D37" s="18" t="s">
        <v>55</v>
      </c>
      <c r="E37" s="19"/>
      <c r="F37" s="24">
        <v>300000</v>
      </c>
    </row>
    <row r="38" spans="1:6" hidden="1" x14ac:dyDescent="0.25">
      <c r="A38" s="22">
        <v>1982</v>
      </c>
      <c r="B38" s="17">
        <v>43409</v>
      </c>
      <c r="C38" s="21" t="s">
        <v>8</v>
      </c>
      <c r="D38" s="18" t="s">
        <v>56</v>
      </c>
      <c r="E38" s="19"/>
      <c r="F38" s="24">
        <v>70000</v>
      </c>
    </row>
    <row r="39" spans="1:6" hidden="1" x14ac:dyDescent="0.25">
      <c r="A39" s="22">
        <v>1983</v>
      </c>
      <c r="B39" s="17">
        <v>43410</v>
      </c>
      <c r="C39" s="21" t="s">
        <v>8</v>
      </c>
      <c r="D39" s="18" t="s">
        <v>57</v>
      </c>
      <c r="E39" s="23"/>
      <c r="F39" s="19">
        <v>75000</v>
      </c>
    </row>
    <row r="40" spans="1:6" hidden="1" x14ac:dyDescent="0.25">
      <c r="A40" s="22">
        <v>1984</v>
      </c>
      <c r="B40" s="17">
        <v>43410</v>
      </c>
      <c r="C40" s="21" t="s">
        <v>24</v>
      </c>
      <c r="D40" s="18" t="s">
        <v>58</v>
      </c>
      <c r="E40" s="23"/>
      <c r="F40" s="19">
        <v>33000</v>
      </c>
    </row>
    <row r="41" spans="1:6" hidden="1" x14ac:dyDescent="0.25">
      <c r="A41" s="22">
        <v>1985</v>
      </c>
      <c r="B41" s="17">
        <v>43410</v>
      </c>
      <c r="C41" s="21" t="s">
        <v>37</v>
      </c>
      <c r="D41" s="18" t="s">
        <v>62</v>
      </c>
      <c r="E41" s="23"/>
      <c r="F41" s="19">
        <v>10000</v>
      </c>
    </row>
    <row r="42" spans="1:6" x14ac:dyDescent="0.25">
      <c r="A42" s="22">
        <v>1986</v>
      </c>
      <c r="B42" s="17">
        <v>43410</v>
      </c>
      <c r="C42" s="21" t="s">
        <v>11</v>
      </c>
      <c r="D42" s="18" t="s">
        <v>61</v>
      </c>
      <c r="E42" s="23"/>
      <c r="F42" s="19">
        <v>19500</v>
      </c>
    </row>
    <row r="43" spans="1:6" hidden="1" x14ac:dyDescent="0.25">
      <c r="A43" s="22">
        <v>1987</v>
      </c>
      <c r="B43" s="17">
        <v>43410</v>
      </c>
      <c r="C43" s="21" t="s">
        <v>24</v>
      </c>
      <c r="D43" s="18" t="s">
        <v>59</v>
      </c>
      <c r="E43" s="23"/>
      <c r="F43" s="19">
        <v>10000</v>
      </c>
    </row>
    <row r="44" spans="1:6" x14ac:dyDescent="0.25">
      <c r="A44" s="22">
        <v>1988</v>
      </c>
      <c r="B44" s="17">
        <v>43410</v>
      </c>
      <c r="C44" s="21" t="s">
        <v>11</v>
      </c>
      <c r="D44" s="18" t="s">
        <v>60</v>
      </c>
      <c r="E44" s="23"/>
      <c r="F44" s="19">
        <v>10000</v>
      </c>
    </row>
    <row r="45" spans="1:6" hidden="1" x14ac:dyDescent="0.25">
      <c r="A45" s="22">
        <v>1989</v>
      </c>
      <c r="B45" s="17">
        <v>43410</v>
      </c>
      <c r="C45" s="21" t="s">
        <v>37</v>
      </c>
      <c r="D45" s="18" t="s">
        <v>59</v>
      </c>
      <c r="E45" s="23"/>
      <c r="F45" s="19">
        <v>10000</v>
      </c>
    </row>
    <row r="46" spans="1:6" hidden="1" x14ac:dyDescent="0.25">
      <c r="A46" s="22">
        <v>1990</v>
      </c>
      <c r="B46" s="17">
        <v>43410</v>
      </c>
      <c r="C46" s="21" t="s">
        <v>63</v>
      </c>
      <c r="D46" s="18" t="s">
        <v>64</v>
      </c>
      <c r="E46" s="23"/>
      <c r="F46" s="19">
        <v>400000</v>
      </c>
    </row>
    <row r="47" spans="1:6" hidden="1" x14ac:dyDescent="0.25">
      <c r="A47" s="22">
        <v>1991</v>
      </c>
      <c r="B47" s="17">
        <v>43410</v>
      </c>
      <c r="C47" s="21" t="s">
        <v>63</v>
      </c>
      <c r="D47" s="18" t="s">
        <v>65</v>
      </c>
      <c r="E47" s="23"/>
      <c r="F47" s="19">
        <v>70000</v>
      </c>
    </row>
    <row r="48" spans="1:6" hidden="1" x14ac:dyDescent="0.25">
      <c r="A48" s="22">
        <v>1992</v>
      </c>
      <c r="B48" s="17">
        <v>43410</v>
      </c>
      <c r="C48" s="21" t="s">
        <v>8</v>
      </c>
      <c r="D48" s="18" t="s">
        <v>66</v>
      </c>
      <c r="E48" s="19"/>
      <c r="F48" s="19">
        <v>500000</v>
      </c>
    </row>
    <row r="49" spans="1:7" hidden="1" x14ac:dyDescent="0.25">
      <c r="A49" s="22">
        <v>1993</v>
      </c>
      <c r="B49" s="17">
        <v>43410</v>
      </c>
      <c r="C49" s="21" t="s">
        <v>8</v>
      </c>
      <c r="D49" s="18" t="s">
        <v>67</v>
      </c>
      <c r="E49" s="19"/>
      <c r="F49" s="19">
        <v>70000</v>
      </c>
    </row>
    <row r="50" spans="1:7" hidden="1" x14ac:dyDescent="0.25">
      <c r="A50" s="22">
        <v>1994</v>
      </c>
      <c r="B50" s="17">
        <v>43410</v>
      </c>
      <c r="C50" s="21" t="s">
        <v>8</v>
      </c>
      <c r="D50" s="18" t="s">
        <v>68</v>
      </c>
      <c r="E50" s="19"/>
      <c r="F50" s="19">
        <v>140000</v>
      </c>
    </row>
    <row r="51" spans="1:7" hidden="1" x14ac:dyDescent="0.25">
      <c r="A51" s="22">
        <v>1995</v>
      </c>
      <c r="B51" s="17">
        <v>43410</v>
      </c>
      <c r="C51" s="21" t="s">
        <v>8</v>
      </c>
      <c r="D51" s="18" t="s">
        <v>69</v>
      </c>
      <c r="E51" s="19"/>
      <c r="F51" s="19">
        <v>15000</v>
      </c>
    </row>
    <row r="52" spans="1:7" hidden="1" x14ac:dyDescent="0.25">
      <c r="A52" s="22">
        <v>1996</v>
      </c>
      <c r="B52" s="17">
        <v>43410</v>
      </c>
      <c r="C52" s="21" t="s">
        <v>48</v>
      </c>
      <c r="D52" s="18" t="s">
        <v>70</v>
      </c>
      <c r="E52" s="19"/>
      <c r="F52" s="19">
        <v>16000</v>
      </c>
    </row>
    <row r="53" spans="1:7" hidden="1" x14ac:dyDescent="0.25">
      <c r="A53" s="22">
        <v>1997</v>
      </c>
      <c r="B53" s="17">
        <v>43410</v>
      </c>
      <c r="C53" s="21" t="s">
        <v>8</v>
      </c>
      <c r="D53" s="18" t="s">
        <v>71</v>
      </c>
      <c r="E53" s="19"/>
      <c r="F53" s="19">
        <v>70000</v>
      </c>
      <c r="G53" t="s">
        <v>108</v>
      </c>
    </row>
    <row r="54" spans="1:7" hidden="1" x14ac:dyDescent="0.25">
      <c r="A54" s="22">
        <v>1998</v>
      </c>
      <c r="B54" s="17">
        <v>43410</v>
      </c>
      <c r="C54" s="21" t="s">
        <v>8</v>
      </c>
      <c r="D54" s="18" t="s">
        <v>72</v>
      </c>
      <c r="E54" s="19"/>
      <c r="F54" s="19">
        <v>20000</v>
      </c>
    </row>
    <row r="55" spans="1:7" hidden="1" x14ac:dyDescent="0.25">
      <c r="A55" s="22">
        <v>1999</v>
      </c>
      <c r="B55" s="17">
        <v>43410</v>
      </c>
      <c r="C55" s="21" t="s">
        <v>8</v>
      </c>
      <c r="D55" s="18" t="s">
        <v>73</v>
      </c>
      <c r="E55" s="19"/>
      <c r="F55" s="19">
        <v>70000</v>
      </c>
    </row>
    <row r="56" spans="1:7" hidden="1" x14ac:dyDescent="0.25">
      <c r="A56" s="22">
        <v>2000</v>
      </c>
      <c r="B56" s="17">
        <v>43410</v>
      </c>
      <c r="C56" s="21" t="s">
        <v>8</v>
      </c>
      <c r="D56" s="18" t="s">
        <v>74</v>
      </c>
      <c r="E56" s="19"/>
      <c r="F56" s="19">
        <v>20000</v>
      </c>
    </row>
    <row r="57" spans="1:7" hidden="1" x14ac:dyDescent="0.25">
      <c r="A57" s="22">
        <v>2001</v>
      </c>
      <c r="B57" s="17">
        <v>43410</v>
      </c>
      <c r="C57" s="21" t="s">
        <v>75</v>
      </c>
      <c r="D57" s="18" t="s">
        <v>76</v>
      </c>
      <c r="E57" s="19"/>
      <c r="F57" s="19">
        <v>50000</v>
      </c>
    </row>
    <row r="58" spans="1:7" hidden="1" x14ac:dyDescent="0.25">
      <c r="A58" s="22">
        <v>2002</v>
      </c>
      <c r="B58" s="17">
        <v>43410</v>
      </c>
      <c r="C58" s="21" t="s">
        <v>63</v>
      </c>
      <c r="D58" s="18" t="s">
        <v>77</v>
      </c>
      <c r="E58" s="19"/>
      <c r="F58" s="19">
        <v>70000</v>
      </c>
    </row>
    <row r="59" spans="1:7" hidden="1" x14ac:dyDescent="0.25">
      <c r="A59" s="22">
        <v>2003</v>
      </c>
      <c r="B59" s="17">
        <v>43410</v>
      </c>
      <c r="C59" s="21" t="s">
        <v>75</v>
      </c>
      <c r="D59" s="18" t="s">
        <v>243</v>
      </c>
      <c r="E59" s="19"/>
      <c r="F59" s="19">
        <v>30000</v>
      </c>
    </row>
    <row r="60" spans="1:7" hidden="1" x14ac:dyDescent="0.25">
      <c r="A60" s="22">
        <v>2004</v>
      </c>
      <c r="B60" s="17">
        <v>43410</v>
      </c>
      <c r="C60" s="21" t="s">
        <v>78</v>
      </c>
      <c r="D60" s="18" t="s">
        <v>79</v>
      </c>
      <c r="E60" s="19"/>
      <c r="F60" s="19">
        <v>600000</v>
      </c>
    </row>
    <row r="61" spans="1:7" hidden="1" x14ac:dyDescent="0.25">
      <c r="A61" s="22">
        <v>2005</v>
      </c>
      <c r="B61" s="17">
        <v>43410</v>
      </c>
      <c r="C61" s="21" t="s">
        <v>8</v>
      </c>
      <c r="D61" s="18" t="s">
        <v>80</v>
      </c>
      <c r="E61" s="19"/>
      <c r="F61" s="19">
        <v>50000</v>
      </c>
    </row>
    <row r="62" spans="1:7" hidden="1" x14ac:dyDescent="0.25">
      <c r="A62" s="22">
        <v>2006</v>
      </c>
      <c r="B62" s="17">
        <v>43410</v>
      </c>
      <c r="C62" s="21" t="s">
        <v>8</v>
      </c>
      <c r="D62" s="18" t="s">
        <v>81</v>
      </c>
      <c r="E62" s="19"/>
      <c r="F62" s="19">
        <v>800000</v>
      </c>
    </row>
    <row r="63" spans="1:7" hidden="1" x14ac:dyDescent="0.25">
      <c r="A63" s="16">
        <v>2007</v>
      </c>
      <c r="B63" s="17">
        <v>43410</v>
      </c>
      <c r="C63" s="21" t="s">
        <v>8</v>
      </c>
      <c r="D63" s="18" t="s">
        <v>82</v>
      </c>
      <c r="E63" s="19"/>
      <c r="F63" s="19">
        <v>5000</v>
      </c>
    </row>
    <row r="64" spans="1:7" hidden="1" x14ac:dyDescent="0.25">
      <c r="A64" s="94">
        <v>2008</v>
      </c>
      <c r="B64" s="95">
        <v>43411</v>
      </c>
      <c r="C64" s="96" t="s">
        <v>8</v>
      </c>
      <c r="D64" s="97" t="s">
        <v>100</v>
      </c>
      <c r="E64" s="98">
        <v>200000</v>
      </c>
      <c r="F64" s="98"/>
    </row>
    <row r="65" spans="1:9" hidden="1" x14ac:dyDescent="0.25">
      <c r="A65" s="16">
        <v>2009</v>
      </c>
      <c r="B65" s="17">
        <v>43411</v>
      </c>
      <c r="C65" s="21" t="s">
        <v>75</v>
      </c>
      <c r="D65" s="22" t="s">
        <v>83</v>
      </c>
      <c r="E65" s="19"/>
      <c r="F65" s="19">
        <v>70000</v>
      </c>
      <c r="I65" t="s">
        <v>40</v>
      </c>
    </row>
    <row r="66" spans="1:9" hidden="1" x14ac:dyDescent="0.25">
      <c r="A66" s="22">
        <v>2010</v>
      </c>
      <c r="B66" s="17">
        <v>43411</v>
      </c>
      <c r="C66" s="21" t="s">
        <v>48</v>
      </c>
      <c r="D66" s="18" t="s">
        <v>84</v>
      </c>
      <c r="E66" s="19"/>
      <c r="F66" s="19">
        <v>10000</v>
      </c>
    </row>
    <row r="67" spans="1:9" hidden="1" x14ac:dyDescent="0.25">
      <c r="A67" s="16">
        <v>2011</v>
      </c>
      <c r="B67" s="17">
        <v>43412</v>
      </c>
      <c r="C67" s="21" t="s">
        <v>75</v>
      </c>
      <c r="D67" s="18" t="s">
        <v>85</v>
      </c>
      <c r="E67" s="19"/>
      <c r="F67" s="19">
        <v>70000</v>
      </c>
    </row>
    <row r="68" spans="1:9" hidden="1" x14ac:dyDescent="0.25">
      <c r="A68" s="88">
        <v>2012</v>
      </c>
      <c r="B68" s="103">
        <v>43412</v>
      </c>
      <c r="C68" s="104" t="s">
        <v>8</v>
      </c>
      <c r="D68" s="102" t="s">
        <v>105</v>
      </c>
      <c r="E68" s="105">
        <v>12000000</v>
      </c>
      <c r="F68" s="105"/>
    </row>
    <row r="69" spans="1:9" hidden="1" x14ac:dyDescent="0.25">
      <c r="A69" s="22">
        <v>2013</v>
      </c>
      <c r="B69" s="17">
        <v>43412</v>
      </c>
      <c r="C69" s="21" t="s">
        <v>78</v>
      </c>
      <c r="D69" s="18" t="s">
        <v>86</v>
      </c>
      <c r="E69" s="19"/>
      <c r="F69" s="19">
        <v>6072000</v>
      </c>
    </row>
    <row r="70" spans="1:9" hidden="1" x14ac:dyDescent="0.25">
      <c r="A70" s="22">
        <v>2014</v>
      </c>
      <c r="B70" s="17">
        <v>43412</v>
      </c>
      <c r="C70" s="21" t="s">
        <v>24</v>
      </c>
      <c r="D70" s="18" t="s">
        <v>285</v>
      </c>
      <c r="E70" s="19"/>
      <c r="F70" s="19">
        <v>600000</v>
      </c>
    </row>
    <row r="71" spans="1:9" x14ac:dyDescent="0.25">
      <c r="A71" s="22">
        <v>2015</v>
      </c>
      <c r="B71" s="17">
        <v>43412</v>
      </c>
      <c r="C71" s="21" t="s">
        <v>11</v>
      </c>
      <c r="D71" s="18" t="s">
        <v>323</v>
      </c>
      <c r="E71" s="19"/>
      <c r="F71" s="19">
        <v>600000</v>
      </c>
    </row>
    <row r="72" spans="1:9" hidden="1" x14ac:dyDescent="0.25">
      <c r="A72" s="22">
        <v>2016</v>
      </c>
      <c r="B72" s="17">
        <v>43412</v>
      </c>
      <c r="C72" s="21" t="s">
        <v>37</v>
      </c>
      <c r="D72" s="18" t="s">
        <v>322</v>
      </c>
      <c r="E72" s="19"/>
      <c r="F72" s="19">
        <v>600000</v>
      </c>
    </row>
    <row r="73" spans="1:9" hidden="1" x14ac:dyDescent="0.25">
      <c r="A73" s="22">
        <v>2017</v>
      </c>
      <c r="B73" s="17">
        <v>43412</v>
      </c>
      <c r="C73" s="21" t="s">
        <v>63</v>
      </c>
      <c r="D73" s="18" t="s">
        <v>87</v>
      </c>
      <c r="E73" s="19"/>
      <c r="F73" s="19">
        <v>150000</v>
      </c>
    </row>
    <row r="74" spans="1:9" hidden="1" x14ac:dyDescent="0.25">
      <c r="A74" s="22">
        <v>2018</v>
      </c>
      <c r="B74" s="17">
        <v>43412</v>
      </c>
      <c r="C74" s="21" t="s">
        <v>9</v>
      </c>
      <c r="D74" s="18" t="s">
        <v>89</v>
      </c>
      <c r="E74" s="19"/>
      <c r="F74" s="19">
        <v>65000</v>
      </c>
    </row>
    <row r="75" spans="1:9" hidden="1" x14ac:dyDescent="0.25">
      <c r="A75" s="22">
        <v>2019</v>
      </c>
      <c r="B75" s="17">
        <v>43413</v>
      </c>
      <c r="C75" s="21" t="s">
        <v>48</v>
      </c>
      <c r="D75" s="18" t="s">
        <v>70</v>
      </c>
      <c r="E75" s="19"/>
      <c r="F75" s="19">
        <v>19000</v>
      </c>
    </row>
    <row r="76" spans="1:9" hidden="1" x14ac:dyDescent="0.25">
      <c r="A76" s="22">
        <v>2020</v>
      </c>
      <c r="B76" s="17">
        <v>43413</v>
      </c>
      <c r="C76" s="21" t="s">
        <v>8</v>
      </c>
      <c r="D76" s="18" t="s">
        <v>90</v>
      </c>
      <c r="E76" s="19"/>
      <c r="F76" s="19">
        <v>200000</v>
      </c>
    </row>
    <row r="77" spans="1:9" hidden="1" x14ac:dyDescent="0.25">
      <c r="A77" s="22">
        <v>2021</v>
      </c>
      <c r="B77" s="17">
        <v>43413</v>
      </c>
      <c r="C77" s="21" t="s">
        <v>8</v>
      </c>
      <c r="D77" s="18" t="s">
        <v>91</v>
      </c>
      <c r="E77" s="19"/>
      <c r="F77" s="19">
        <v>10000</v>
      </c>
    </row>
    <row r="78" spans="1:9" hidden="1" x14ac:dyDescent="0.25">
      <c r="A78" s="22">
        <v>2022</v>
      </c>
      <c r="B78" s="17">
        <v>43413</v>
      </c>
      <c r="C78" s="21" t="s">
        <v>48</v>
      </c>
      <c r="D78" s="18" t="s">
        <v>92</v>
      </c>
      <c r="E78" s="19"/>
      <c r="F78" s="19">
        <v>5000</v>
      </c>
    </row>
    <row r="79" spans="1:9" hidden="1" x14ac:dyDescent="0.25">
      <c r="A79" s="22">
        <v>2023</v>
      </c>
      <c r="B79" s="17">
        <v>43413</v>
      </c>
      <c r="C79" s="21" t="s">
        <v>78</v>
      </c>
      <c r="D79" s="18" t="s">
        <v>569</v>
      </c>
      <c r="E79" s="19"/>
      <c r="F79" s="19">
        <v>600000</v>
      </c>
    </row>
    <row r="80" spans="1:9" hidden="1" x14ac:dyDescent="0.25">
      <c r="A80" s="22">
        <v>2024</v>
      </c>
      <c r="B80" s="17">
        <v>43413</v>
      </c>
      <c r="C80" s="21" t="s">
        <v>78</v>
      </c>
      <c r="D80" s="18" t="s">
        <v>94</v>
      </c>
      <c r="E80" s="19"/>
      <c r="F80" s="19">
        <v>25000</v>
      </c>
    </row>
    <row r="81" spans="1:8" hidden="1" x14ac:dyDescent="0.25">
      <c r="A81" s="22">
        <v>2025</v>
      </c>
      <c r="B81" s="17">
        <v>43413</v>
      </c>
      <c r="C81" s="21" t="s">
        <v>10</v>
      </c>
      <c r="D81" s="18" t="s">
        <v>96</v>
      </c>
      <c r="E81" s="19"/>
      <c r="F81" s="19">
        <v>44000</v>
      </c>
    </row>
    <row r="82" spans="1:8" hidden="1" x14ac:dyDescent="0.25">
      <c r="A82" s="22">
        <v>2026</v>
      </c>
      <c r="B82" s="17">
        <v>43413</v>
      </c>
      <c r="C82" s="21" t="s">
        <v>10</v>
      </c>
      <c r="D82" s="18" t="s">
        <v>95</v>
      </c>
      <c r="E82" s="19"/>
      <c r="F82" s="19">
        <v>300000</v>
      </c>
      <c r="H82" t="s">
        <v>107</v>
      </c>
    </row>
    <row r="83" spans="1:8" hidden="1" x14ac:dyDescent="0.25">
      <c r="A83" s="22">
        <v>2027</v>
      </c>
      <c r="B83" s="17">
        <v>43413</v>
      </c>
      <c r="C83" s="21" t="s">
        <v>10</v>
      </c>
      <c r="D83" s="18" t="s">
        <v>97</v>
      </c>
      <c r="E83" s="19"/>
      <c r="F83" s="19">
        <v>310000</v>
      </c>
    </row>
    <row r="84" spans="1:8" hidden="1" x14ac:dyDescent="0.25">
      <c r="A84" s="22">
        <v>2028</v>
      </c>
      <c r="B84" s="17">
        <v>43416</v>
      </c>
      <c r="C84" s="21" t="s">
        <v>8</v>
      </c>
      <c r="D84" s="18" t="s">
        <v>110</v>
      </c>
      <c r="E84" s="19"/>
      <c r="F84" s="19">
        <v>5000</v>
      </c>
    </row>
    <row r="85" spans="1:8" hidden="1" x14ac:dyDescent="0.25">
      <c r="A85" s="22">
        <v>2029</v>
      </c>
      <c r="B85" s="17">
        <v>43416</v>
      </c>
      <c r="C85" s="21" t="s">
        <v>75</v>
      </c>
      <c r="D85" s="18" t="s">
        <v>111</v>
      </c>
      <c r="E85" s="19"/>
      <c r="F85" s="19">
        <v>10000</v>
      </c>
    </row>
    <row r="86" spans="1:8" hidden="1" x14ac:dyDescent="0.25">
      <c r="A86" s="22">
        <v>2030</v>
      </c>
      <c r="B86" s="17">
        <v>43416</v>
      </c>
      <c r="C86" s="25" t="s">
        <v>24</v>
      </c>
      <c r="D86" s="18" t="s">
        <v>58</v>
      </c>
      <c r="E86" s="19"/>
      <c r="F86" s="24">
        <v>8000</v>
      </c>
    </row>
    <row r="87" spans="1:8" hidden="1" x14ac:dyDescent="0.25">
      <c r="A87" s="22">
        <v>2031</v>
      </c>
      <c r="B87" s="17">
        <v>43416</v>
      </c>
      <c r="C87" s="21" t="s">
        <v>37</v>
      </c>
      <c r="D87" s="18" t="s">
        <v>112</v>
      </c>
      <c r="E87" s="19"/>
      <c r="F87" s="24">
        <v>10000</v>
      </c>
    </row>
    <row r="88" spans="1:8" hidden="1" x14ac:dyDescent="0.25">
      <c r="A88" s="22">
        <v>2032</v>
      </c>
      <c r="B88" s="17">
        <v>43416</v>
      </c>
      <c r="C88" s="21" t="s">
        <v>78</v>
      </c>
      <c r="D88" s="18" t="s">
        <v>113</v>
      </c>
      <c r="E88" s="19"/>
      <c r="F88" s="24">
        <v>2700000</v>
      </c>
    </row>
    <row r="89" spans="1:8" x14ac:dyDescent="0.25">
      <c r="A89" s="22">
        <v>2033</v>
      </c>
      <c r="B89" s="17">
        <v>43416</v>
      </c>
      <c r="C89" s="21" t="s">
        <v>11</v>
      </c>
      <c r="D89" s="18" t="s">
        <v>114</v>
      </c>
      <c r="E89" s="19"/>
      <c r="F89" s="24">
        <v>21000</v>
      </c>
    </row>
    <row r="90" spans="1:8" hidden="1" x14ac:dyDescent="0.25">
      <c r="A90" s="22">
        <v>2034</v>
      </c>
      <c r="B90" s="17">
        <v>43416</v>
      </c>
      <c r="C90" s="21" t="s">
        <v>48</v>
      </c>
      <c r="D90" s="18" t="s">
        <v>70</v>
      </c>
      <c r="E90" s="19"/>
      <c r="F90" s="24">
        <v>29000</v>
      </c>
    </row>
    <row r="91" spans="1:8" x14ac:dyDescent="0.25">
      <c r="A91" s="22">
        <v>2035</v>
      </c>
      <c r="B91" s="17">
        <v>43416</v>
      </c>
      <c r="C91" s="21" t="s">
        <v>11</v>
      </c>
      <c r="D91" s="18" t="s">
        <v>47</v>
      </c>
      <c r="E91" s="19"/>
      <c r="F91" s="24">
        <v>125000</v>
      </c>
    </row>
    <row r="92" spans="1:8" hidden="1" x14ac:dyDescent="0.25">
      <c r="A92" s="22">
        <v>2036</v>
      </c>
      <c r="B92" s="17">
        <v>43416</v>
      </c>
      <c r="C92" s="21" t="s">
        <v>24</v>
      </c>
      <c r="D92" s="18" t="s">
        <v>115</v>
      </c>
      <c r="E92" s="19"/>
      <c r="F92" s="24">
        <v>135000</v>
      </c>
    </row>
    <row r="93" spans="1:8" hidden="1" x14ac:dyDescent="0.25">
      <c r="A93" s="22">
        <v>2037</v>
      </c>
      <c r="B93" s="17">
        <v>43416</v>
      </c>
      <c r="C93" s="21" t="s">
        <v>37</v>
      </c>
      <c r="D93" s="18" t="s">
        <v>46</v>
      </c>
      <c r="E93" s="19"/>
      <c r="F93" s="24">
        <v>85000</v>
      </c>
    </row>
    <row r="94" spans="1:8" x14ac:dyDescent="0.25">
      <c r="A94" s="22">
        <v>2038</v>
      </c>
      <c r="B94" s="17">
        <v>43416</v>
      </c>
      <c r="C94" s="21" t="s">
        <v>11</v>
      </c>
      <c r="D94" s="18" t="s">
        <v>116</v>
      </c>
      <c r="E94" s="19"/>
      <c r="F94" s="24">
        <v>10000</v>
      </c>
    </row>
    <row r="95" spans="1:8" hidden="1" x14ac:dyDescent="0.25">
      <c r="A95" s="22">
        <v>2039</v>
      </c>
      <c r="B95" s="17">
        <v>43416</v>
      </c>
      <c r="C95" s="21" t="s">
        <v>24</v>
      </c>
      <c r="D95" s="18" t="s">
        <v>116</v>
      </c>
      <c r="E95" s="19"/>
      <c r="F95" s="24">
        <v>10000</v>
      </c>
    </row>
    <row r="96" spans="1:8" hidden="1" x14ac:dyDescent="0.25">
      <c r="A96" s="22">
        <v>2040</v>
      </c>
      <c r="B96" s="17">
        <v>43416</v>
      </c>
      <c r="C96" s="21" t="s">
        <v>48</v>
      </c>
      <c r="D96" s="18" t="s">
        <v>51</v>
      </c>
      <c r="E96" s="19"/>
      <c r="F96" s="24">
        <v>95000</v>
      </c>
    </row>
    <row r="97" spans="1:6" hidden="1" x14ac:dyDescent="0.25">
      <c r="A97" s="22">
        <v>2041</v>
      </c>
      <c r="B97" s="17">
        <v>43416</v>
      </c>
      <c r="C97" s="21" t="s">
        <v>8</v>
      </c>
      <c r="D97" s="18" t="s">
        <v>117</v>
      </c>
      <c r="E97" s="19"/>
      <c r="F97" s="24">
        <v>70000</v>
      </c>
    </row>
    <row r="98" spans="1:6" hidden="1" x14ac:dyDescent="0.25">
      <c r="A98" s="22">
        <v>2042</v>
      </c>
      <c r="B98" s="17">
        <v>43416</v>
      </c>
      <c r="C98" s="21" t="s">
        <v>9</v>
      </c>
      <c r="D98" s="18" t="s">
        <v>103</v>
      </c>
      <c r="E98" s="19"/>
      <c r="F98" s="24">
        <v>500000</v>
      </c>
    </row>
    <row r="99" spans="1:6" hidden="1" x14ac:dyDescent="0.25">
      <c r="A99" s="106">
        <v>2043</v>
      </c>
      <c r="B99" s="103">
        <v>43416</v>
      </c>
      <c r="C99" s="104" t="s">
        <v>8</v>
      </c>
      <c r="D99" s="102" t="s">
        <v>118</v>
      </c>
      <c r="E99" s="105">
        <v>12000000</v>
      </c>
      <c r="F99" s="107"/>
    </row>
    <row r="100" spans="1:6" hidden="1" x14ac:dyDescent="0.25">
      <c r="A100" s="22">
        <v>2044</v>
      </c>
      <c r="B100" s="17">
        <v>43416</v>
      </c>
      <c r="C100" s="21" t="s">
        <v>12</v>
      </c>
      <c r="D100" s="18" t="s">
        <v>119</v>
      </c>
      <c r="E100" s="19"/>
      <c r="F100" s="24">
        <v>40000</v>
      </c>
    </row>
    <row r="101" spans="1:6" hidden="1" x14ac:dyDescent="0.25">
      <c r="A101" s="22">
        <v>2045</v>
      </c>
      <c r="B101" s="17">
        <v>43416</v>
      </c>
      <c r="C101" s="21" t="s">
        <v>10</v>
      </c>
      <c r="D101" s="18" t="s">
        <v>52</v>
      </c>
      <c r="E101" s="19"/>
      <c r="F101" s="24">
        <v>55000</v>
      </c>
    </row>
    <row r="102" spans="1:6" hidden="1" x14ac:dyDescent="0.25">
      <c r="A102" s="22">
        <v>2046</v>
      </c>
      <c r="B102" s="17">
        <v>43416</v>
      </c>
      <c r="C102" s="21" t="s">
        <v>75</v>
      </c>
      <c r="D102" s="18" t="s">
        <v>76</v>
      </c>
      <c r="E102" s="19"/>
      <c r="F102" s="24">
        <v>50000</v>
      </c>
    </row>
    <row r="103" spans="1:6" hidden="1" x14ac:dyDescent="0.25">
      <c r="A103" s="22">
        <v>2047</v>
      </c>
      <c r="B103" s="17">
        <v>43416</v>
      </c>
      <c r="C103" s="21" t="s">
        <v>8</v>
      </c>
      <c r="D103" s="18" t="s">
        <v>104</v>
      </c>
      <c r="E103" s="19"/>
      <c r="F103" s="24">
        <v>12000</v>
      </c>
    </row>
    <row r="104" spans="1:6" hidden="1" x14ac:dyDescent="0.25">
      <c r="A104" s="22">
        <v>2048</v>
      </c>
      <c r="B104" s="17">
        <v>43416</v>
      </c>
      <c r="C104" s="21" t="s">
        <v>8</v>
      </c>
      <c r="D104" s="18" t="s">
        <v>54</v>
      </c>
      <c r="E104" s="19"/>
      <c r="F104" s="24">
        <v>175000</v>
      </c>
    </row>
    <row r="105" spans="1:6" hidden="1" x14ac:dyDescent="0.25">
      <c r="A105" s="22">
        <v>2049</v>
      </c>
      <c r="B105" s="17">
        <v>43416</v>
      </c>
      <c r="C105" s="21" t="s">
        <v>9</v>
      </c>
      <c r="D105" s="18" t="s">
        <v>120</v>
      </c>
      <c r="E105" s="19"/>
      <c r="F105" s="24">
        <v>70000</v>
      </c>
    </row>
    <row r="106" spans="1:6" hidden="1" x14ac:dyDescent="0.25">
      <c r="A106" s="22">
        <v>2050</v>
      </c>
      <c r="B106" s="17">
        <v>43417</v>
      </c>
      <c r="C106" s="21" t="s">
        <v>75</v>
      </c>
      <c r="D106" s="18" t="s">
        <v>121</v>
      </c>
      <c r="E106" s="19"/>
      <c r="F106" s="24">
        <v>640000</v>
      </c>
    </row>
    <row r="107" spans="1:6" hidden="1" x14ac:dyDescent="0.25">
      <c r="A107" s="22">
        <v>2051</v>
      </c>
      <c r="B107" s="17">
        <v>43417</v>
      </c>
      <c r="C107" s="21" t="s">
        <v>8</v>
      </c>
      <c r="D107" s="18" t="s">
        <v>122</v>
      </c>
      <c r="E107" s="19"/>
      <c r="F107" s="24">
        <v>20000</v>
      </c>
    </row>
    <row r="108" spans="1:6" hidden="1" x14ac:dyDescent="0.25">
      <c r="A108" s="22">
        <v>2052</v>
      </c>
      <c r="B108" s="17">
        <v>43418</v>
      </c>
      <c r="C108" s="21" t="s">
        <v>12</v>
      </c>
      <c r="D108" s="18" t="s">
        <v>123</v>
      </c>
      <c r="E108" s="19"/>
      <c r="F108" s="24">
        <v>10000</v>
      </c>
    </row>
    <row r="109" spans="1:6" hidden="1" x14ac:dyDescent="0.25">
      <c r="A109" s="22">
        <v>2053</v>
      </c>
      <c r="B109" s="17">
        <v>43418</v>
      </c>
      <c r="C109" s="21" t="s">
        <v>10</v>
      </c>
      <c r="D109" s="18" t="s">
        <v>124</v>
      </c>
      <c r="E109" s="19"/>
      <c r="F109" s="24">
        <v>70000</v>
      </c>
    </row>
    <row r="110" spans="1:6" hidden="1" x14ac:dyDescent="0.25">
      <c r="A110" s="22">
        <v>2054</v>
      </c>
      <c r="B110" s="17">
        <v>43418</v>
      </c>
      <c r="C110" s="21" t="s">
        <v>78</v>
      </c>
      <c r="D110" s="18" t="s">
        <v>125</v>
      </c>
      <c r="E110" s="19"/>
      <c r="F110" s="24">
        <v>2800000</v>
      </c>
    </row>
    <row r="111" spans="1:6" hidden="1" x14ac:dyDescent="0.25">
      <c r="A111" s="22">
        <v>2055</v>
      </c>
      <c r="B111" s="17">
        <v>43418</v>
      </c>
      <c r="C111" s="21" t="s">
        <v>9</v>
      </c>
      <c r="D111" s="18" t="s">
        <v>89</v>
      </c>
      <c r="E111" s="19"/>
      <c r="F111" s="24">
        <v>65000</v>
      </c>
    </row>
    <row r="112" spans="1:6" hidden="1" x14ac:dyDescent="0.25">
      <c r="A112" s="22">
        <v>2056</v>
      </c>
      <c r="B112" s="17">
        <v>43420</v>
      </c>
      <c r="C112" s="21" t="s">
        <v>8</v>
      </c>
      <c r="D112" s="18" t="s">
        <v>126</v>
      </c>
      <c r="E112" s="19"/>
      <c r="F112" s="24">
        <v>800000</v>
      </c>
    </row>
    <row r="113" spans="1:6" hidden="1" x14ac:dyDescent="0.25">
      <c r="A113" s="22">
        <v>2057</v>
      </c>
      <c r="B113" s="17">
        <v>43420</v>
      </c>
      <c r="C113" s="21" t="s">
        <v>8</v>
      </c>
      <c r="D113" s="18" t="s">
        <v>127</v>
      </c>
      <c r="E113" s="19"/>
      <c r="F113" s="24">
        <v>600000</v>
      </c>
    </row>
    <row r="114" spans="1:6" hidden="1" x14ac:dyDescent="0.25">
      <c r="A114" s="22" t="s">
        <v>555</v>
      </c>
      <c r="B114" s="17">
        <v>43420</v>
      </c>
      <c r="C114" s="21" t="s">
        <v>10</v>
      </c>
      <c r="D114" s="18" t="s">
        <v>556</v>
      </c>
      <c r="E114" s="19"/>
      <c r="F114" s="24">
        <v>70000</v>
      </c>
    </row>
    <row r="115" spans="1:6" hidden="1" x14ac:dyDescent="0.25">
      <c r="A115" s="22">
        <v>2058</v>
      </c>
      <c r="B115" s="17">
        <v>43420</v>
      </c>
      <c r="C115" s="21" t="s">
        <v>48</v>
      </c>
      <c r="D115" s="18" t="s">
        <v>70</v>
      </c>
      <c r="E115" s="19"/>
      <c r="F115" s="24">
        <v>16000</v>
      </c>
    </row>
    <row r="116" spans="1:6" hidden="1" x14ac:dyDescent="0.25">
      <c r="A116" s="22">
        <v>2059</v>
      </c>
      <c r="B116" s="17">
        <v>43420</v>
      </c>
      <c r="C116" s="21" t="s">
        <v>24</v>
      </c>
      <c r="D116" s="18" t="s">
        <v>58</v>
      </c>
      <c r="E116" s="19"/>
      <c r="F116" s="24">
        <v>33500</v>
      </c>
    </row>
    <row r="117" spans="1:6" hidden="1" x14ac:dyDescent="0.25">
      <c r="A117" s="22">
        <v>2060</v>
      </c>
      <c r="B117" s="17">
        <v>43420</v>
      </c>
      <c r="C117" s="21" t="s">
        <v>8</v>
      </c>
      <c r="D117" s="18" t="s">
        <v>128</v>
      </c>
      <c r="E117" s="19"/>
      <c r="F117" s="24">
        <v>12000</v>
      </c>
    </row>
    <row r="118" spans="1:6" x14ac:dyDescent="0.25">
      <c r="A118" s="22" t="s">
        <v>321</v>
      </c>
      <c r="B118" s="17">
        <v>43420</v>
      </c>
      <c r="C118" s="21" t="s">
        <v>11</v>
      </c>
      <c r="D118" s="18" t="s">
        <v>61</v>
      </c>
      <c r="E118" s="19"/>
      <c r="F118" s="24">
        <v>12500</v>
      </c>
    </row>
    <row r="119" spans="1:6" hidden="1" x14ac:dyDescent="0.25">
      <c r="A119" s="22">
        <v>2061</v>
      </c>
      <c r="B119" s="17">
        <v>43422</v>
      </c>
      <c r="C119" s="21" t="s">
        <v>9</v>
      </c>
      <c r="D119" s="18" t="s">
        <v>136</v>
      </c>
      <c r="E119" s="19"/>
      <c r="F119" s="24">
        <v>150000</v>
      </c>
    </row>
    <row r="120" spans="1:6" hidden="1" x14ac:dyDescent="0.25">
      <c r="A120" s="22">
        <v>2062</v>
      </c>
      <c r="B120" s="17">
        <v>43422</v>
      </c>
      <c r="C120" s="21" t="s">
        <v>9</v>
      </c>
      <c r="D120" s="18" t="s">
        <v>137</v>
      </c>
      <c r="E120" s="19"/>
      <c r="F120" s="24">
        <v>140000</v>
      </c>
    </row>
    <row r="121" spans="1:6" hidden="1" x14ac:dyDescent="0.25">
      <c r="A121" s="22">
        <v>2063</v>
      </c>
      <c r="B121" s="17">
        <v>43422</v>
      </c>
      <c r="C121" s="21" t="s">
        <v>9</v>
      </c>
      <c r="D121" s="18" t="s">
        <v>138</v>
      </c>
      <c r="E121" s="19"/>
      <c r="F121" s="24">
        <v>640000</v>
      </c>
    </row>
    <row r="122" spans="1:6" hidden="1" x14ac:dyDescent="0.25">
      <c r="A122" s="22">
        <v>2064</v>
      </c>
      <c r="B122" s="17">
        <v>43422</v>
      </c>
      <c r="C122" s="21" t="s">
        <v>8</v>
      </c>
      <c r="D122" s="18" t="s">
        <v>139</v>
      </c>
      <c r="E122" s="19"/>
      <c r="F122" s="24">
        <v>33000</v>
      </c>
    </row>
    <row r="123" spans="1:6" hidden="1" x14ac:dyDescent="0.25">
      <c r="A123" s="22">
        <v>2065</v>
      </c>
      <c r="B123" s="17">
        <v>43423</v>
      </c>
      <c r="C123" s="21" t="s">
        <v>75</v>
      </c>
      <c r="D123" s="18" t="s">
        <v>129</v>
      </c>
      <c r="E123" s="19"/>
      <c r="F123" s="24">
        <v>40000</v>
      </c>
    </row>
    <row r="124" spans="1:6" hidden="1" x14ac:dyDescent="0.25">
      <c r="A124" s="22">
        <v>2066</v>
      </c>
      <c r="B124" s="17">
        <v>43423</v>
      </c>
      <c r="C124" s="21" t="s">
        <v>8</v>
      </c>
      <c r="D124" s="18" t="s">
        <v>130</v>
      </c>
      <c r="E124" s="19"/>
      <c r="F124" s="24">
        <v>140000</v>
      </c>
    </row>
    <row r="125" spans="1:6" hidden="1" x14ac:dyDescent="0.25">
      <c r="A125" s="22">
        <v>2067</v>
      </c>
      <c r="B125" s="17">
        <v>43423</v>
      </c>
      <c r="C125" s="21" t="s">
        <v>48</v>
      </c>
      <c r="D125" s="18" t="s">
        <v>131</v>
      </c>
      <c r="E125" s="19"/>
      <c r="F125" s="24">
        <v>76000</v>
      </c>
    </row>
    <row r="126" spans="1:6" hidden="1" x14ac:dyDescent="0.25">
      <c r="A126" s="22">
        <v>2068</v>
      </c>
      <c r="B126" s="17">
        <v>43423</v>
      </c>
      <c r="C126" s="21" t="s">
        <v>24</v>
      </c>
      <c r="D126" s="18" t="s">
        <v>132</v>
      </c>
      <c r="E126" s="19"/>
      <c r="F126" s="24">
        <v>108000</v>
      </c>
    </row>
    <row r="127" spans="1:6" x14ac:dyDescent="0.25">
      <c r="A127" s="22">
        <v>2069</v>
      </c>
      <c r="B127" s="17">
        <v>43423</v>
      </c>
      <c r="C127" s="21" t="s">
        <v>11</v>
      </c>
      <c r="D127" s="18" t="s">
        <v>133</v>
      </c>
      <c r="E127" s="19"/>
      <c r="F127" s="24">
        <v>100000</v>
      </c>
    </row>
    <row r="128" spans="1:6" x14ac:dyDescent="0.25">
      <c r="A128" s="22">
        <v>2070</v>
      </c>
      <c r="B128" s="17">
        <v>43423</v>
      </c>
      <c r="C128" s="21" t="s">
        <v>11</v>
      </c>
      <c r="D128" s="18" t="s">
        <v>134</v>
      </c>
      <c r="E128" s="19"/>
      <c r="F128" s="24">
        <v>14000</v>
      </c>
    </row>
    <row r="129" spans="1:6" hidden="1" x14ac:dyDescent="0.25">
      <c r="A129" s="22" t="s">
        <v>192</v>
      </c>
      <c r="B129" s="17">
        <v>43423</v>
      </c>
      <c r="C129" s="21" t="s">
        <v>9</v>
      </c>
      <c r="D129" s="18" t="s">
        <v>190</v>
      </c>
      <c r="E129" s="19"/>
      <c r="F129" s="24">
        <v>500000</v>
      </c>
    </row>
    <row r="130" spans="1:6" hidden="1" x14ac:dyDescent="0.25">
      <c r="A130" s="22">
        <v>2071</v>
      </c>
      <c r="B130" s="17">
        <v>43423</v>
      </c>
      <c r="C130" s="21" t="s">
        <v>8</v>
      </c>
      <c r="D130" s="18" t="s">
        <v>191</v>
      </c>
      <c r="E130" s="19"/>
      <c r="F130" s="24">
        <v>12000</v>
      </c>
    </row>
    <row r="131" spans="1:6" x14ac:dyDescent="0.25">
      <c r="A131" s="22" t="s">
        <v>193</v>
      </c>
      <c r="B131" s="17">
        <v>43425</v>
      </c>
      <c r="C131" s="21" t="s">
        <v>11</v>
      </c>
      <c r="D131" s="18" t="s">
        <v>134</v>
      </c>
      <c r="E131" s="19"/>
      <c r="F131" s="24">
        <v>21000</v>
      </c>
    </row>
    <row r="132" spans="1:6" hidden="1" x14ac:dyDescent="0.25">
      <c r="A132" s="22">
        <v>2072</v>
      </c>
      <c r="B132" s="17">
        <v>43425</v>
      </c>
      <c r="C132" s="21" t="s">
        <v>48</v>
      </c>
      <c r="D132" s="18" t="s">
        <v>135</v>
      </c>
      <c r="E132" s="19"/>
      <c r="F132" s="24">
        <v>12500</v>
      </c>
    </row>
    <row r="133" spans="1:6" x14ac:dyDescent="0.25">
      <c r="A133" s="22">
        <v>2073</v>
      </c>
      <c r="B133" s="17">
        <v>43425</v>
      </c>
      <c r="C133" s="21" t="s">
        <v>11</v>
      </c>
      <c r="D133" s="18" t="s">
        <v>60</v>
      </c>
      <c r="E133" s="19"/>
      <c r="F133" s="24">
        <v>10000</v>
      </c>
    </row>
    <row r="134" spans="1:6" hidden="1" x14ac:dyDescent="0.25">
      <c r="A134" s="22">
        <v>2074</v>
      </c>
      <c r="B134" s="17">
        <v>43425</v>
      </c>
      <c r="C134" s="21" t="s">
        <v>24</v>
      </c>
      <c r="D134" s="18" t="s">
        <v>60</v>
      </c>
      <c r="E134" s="19"/>
      <c r="F134" s="24">
        <v>5000</v>
      </c>
    </row>
    <row r="135" spans="1:6" hidden="1" x14ac:dyDescent="0.25">
      <c r="A135" s="22">
        <v>2075</v>
      </c>
      <c r="B135" s="17">
        <v>43425</v>
      </c>
      <c r="C135" s="21" t="s">
        <v>75</v>
      </c>
      <c r="D135" s="18" t="s">
        <v>140</v>
      </c>
      <c r="E135" s="19"/>
      <c r="F135" s="24">
        <v>70000</v>
      </c>
    </row>
    <row r="136" spans="1:6" hidden="1" x14ac:dyDescent="0.25">
      <c r="A136" s="22">
        <v>2076</v>
      </c>
      <c r="B136" s="17">
        <v>43425</v>
      </c>
      <c r="C136" s="21" t="s">
        <v>8</v>
      </c>
      <c r="D136" s="18" t="s">
        <v>141</v>
      </c>
      <c r="E136" s="19"/>
      <c r="F136" s="24">
        <v>250000</v>
      </c>
    </row>
    <row r="137" spans="1:6" hidden="1" x14ac:dyDescent="0.25">
      <c r="A137" s="22">
        <v>2077</v>
      </c>
      <c r="B137" s="17">
        <v>43425</v>
      </c>
      <c r="C137" s="21" t="s">
        <v>10</v>
      </c>
      <c r="D137" s="18" t="s">
        <v>142</v>
      </c>
      <c r="E137" s="19"/>
      <c r="F137" s="24">
        <v>33000</v>
      </c>
    </row>
    <row r="138" spans="1:6" hidden="1" x14ac:dyDescent="0.25">
      <c r="A138" s="22">
        <v>2078</v>
      </c>
      <c r="B138" s="17">
        <v>43425</v>
      </c>
      <c r="C138" s="21" t="s">
        <v>24</v>
      </c>
      <c r="D138" s="18" t="s">
        <v>143</v>
      </c>
      <c r="E138" s="19"/>
      <c r="F138" s="24">
        <v>13000</v>
      </c>
    </row>
    <row r="139" spans="1:6" hidden="1" x14ac:dyDescent="0.25">
      <c r="A139" s="22">
        <v>2079</v>
      </c>
      <c r="B139" s="17">
        <v>43425</v>
      </c>
      <c r="C139" s="21" t="s">
        <v>10</v>
      </c>
      <c r="D139" s="18" t="s">
        <v>144</v>
      </c>
      <c r="E139" s="19"/>
      <c r="F139" s="24">
        <v>70000</v>
      </c>
    </row>
    <row r="140" spans="1:6" hidden="1" x14ac:dyDescent="0.25">
      <c r="A140" s="22">
        <v>2080</v>
      </c>
      <c r="B140" s="17">
        <v>43425</v>
      </c>
      <c r="C140" s="21" t="s">
        <v>24</v>
      </c>
      <c r="D140" s="18" t="s">
        <v>145</v>
      </c>
      <c r="E140" s="19"/>
      <c r="F140" s="24">
        <v>980000</v>
      </c>
    </row>
    <row r="141" spans="1:6" hidden="1" x14ac:dyDescent="0.25">
      <c r="A141" s="22">
        <v>2081</v>
      </c>
      <c r="B141" s="17">
        <v>43425</v>
      </c>
      <c r="C141" s="21" t="s">
        <v>75</v>
      </c>
      <c r="D141" s="18" t="s">
        <v>146</v>
      </c>
      <c r="E141" s="19"/>
      <c r="F141" s="24">
        <v>1200000</v>
      </c>
    </row>
    <row r="142" spans="1:6" hidden="1" x14ac:dyDescent="0.25">
      <c r="A142" s="106">
        <v>2082</v>
      </c>
      <c r="B142" s="103">
        <v>43426</v>
      </c>
      <c r="C142" s="104" t="s">
        <v>8</v>
      </c>
      <c r="D142" s="102" t="s">
        <v>147</v>
      </c>
      <c r="E142" s="105">
        <v>12000000</v>
      </c>
      <c r="F142" s="107"/>
    </row>
    <row r="143" spans="1:6" hidden="1" x14ac:dyDescent="0.25">
      <c r="A143" s="22">
        <v>2083</v>
      </c>
      <c r="B143" s="17">
        <v>43426</v>
      </c>
      <c r="C143" s="21" t="s">
        <v>8</v>
      </c>
      <c r="D143" s="18" t="s">
        <v>148</v>
      </c>
      <c r="E143" s="19"/>
      <c r="F143" s="24">
        <v>70000</v>
      </c>
    </row>
    <row r="144" spans="1:6" hidden="1" x14ac:dyDescent="0.25">
      <c r="A144" s="22">
        <v>2084</v>
      </c>
      <c r="B144" s="17">
        <v>43426</v>
      </c>
      <c r="C144" s="21" t="s">
        <v>75</v>
      </c>
      <c r="D144" s="18" t="s">
        <v>149</v>
      </c>
      <c r="E144" s="19"/>
      <c r="F144" s="24">
        <v>75000</v>
      </c>
    </row>
    <row r="145" spans="1:6" hidden="1" x14ac:dyDescent="0.25">
      <c r="A145" s="22">
        <v>2085</v>
      </c>
      <c r="B145" s="17">
        <v>43426</v>
      </c>
      <c r="C145" s="21" t="s">
        <v>24</v>
      </c>
      <c r="D145" s="18" t="s">
        <v>58</v>
      </c>
      <c r="E145" s="19"/>
      <c r="F145" s="24">
        <v>14000</v>
      </c>
    </row>
    <row r="146" spans="1:6" hidden="1" x14ac:dyDescent="0.25">
      <c r="A146" s="22">
        <v>2086</v>
      </c>
      <c r="B146" s="17">
        <v>43426</v>
      </c>
      <c r="C146" s="21" t="s">
        <v>8</v>
      </c>
      <c r="D146" s="18" t="s">
        <v>150</v>
      </c>
      <c r="E146" s="19"/>
      <c r="F146" s="24">
        <v>2660000</v>
      </c>
    </row>
    <row r="147" spans="1:6" hidden="1" x14ac:dyDescent="0.25">
      <c r="A147" s="22">
        <v>2087</v>
      </c>
      <c r="B147" s="17">
        <v>43426</v>
      </c>
      <c r="C147" s="21" t="s">
        <v>8</v>
      </c>
      <c r="D147" s="18" t="s">
        <v>151</v>
      </c>
      <c r="E147" s="19"/>
      <c r="F147" s="24">
        <v>60000</v>
      </c>
    </row>
    <row r="148" spans="1:6" hidden="1" x14ac:dyDescent="0.25">
      <c r="A148" s="22">
        <v>2088</v>
      </c>
      <c r="B148" s="17">
        <v>43426</v>
      </c>
      <c r="C148" s="21" t="s">
        <v>24</v>
      </c>
      <c r="D148" s="18" t="s">
        <v>152</v>
      </c>
      <c r="E148" s="19"/>
      <c r="F148" s="24">
        <v>1000000</v>
      </c>
    </row>
    <row r="149" spans="1:6" x14ac:dyDescent="0.25">
      <c r="A149" s="22">
        <v>2089</v>
      </c>
      <c r="B149" s="17">
        <v>43426</v>
      </c>
      <c r="C149" s="21" t="s">
        <v>11</v>
      </c>
      <c r="D149" s="18" t="s">
        <v>153</v>
      </c>
      <c r="E149" s="19"/>
      <c r="F149" s="24">
        <v>1000000</v>
      </c>
    </row>
    <row r="150" spans="1:6" x14ac:dyDescent="0.25">
      <c r="A150" s="22">
        <v>2090</v>
      </c>
      <c r="B150" s="17">
        <v>43426</v>
      </c>
      <c r="C150" s="21" t="s">
        <v>11</v>
      </c>
      <c r="D150" s="18" t="s">
        <v>114</v>
      </c>
      <c r="E150" s="19"/>
      <c r="F150" s="24">
        <v>19500</v>
      </c>
    </row>
    <row r="151" spans="1:6" hidden="1" x14ac:dyDescent="0.25">
      <c r="A151" s="22">
        <v>2091</v>
      </c>
      <c r="B151" s="17">
        <v>43426</v>
      </c>
      <c r="C151" s="21" t="s">
        <v>8</v>
      </c>
      <c r="D151" s="18" t="s">
        <v>154</v>
      </c>
      <c r="E151" s="19"/>
      <c r="F151" s="24">
        <v>35000</v>
      </c>
    </row>
    <row r="152" spans="1:6" hidden="1" x14ac:dyDescent="0.25">
      <c r="A152" s="22">
        <v>2092</v>
      </c>
      <c r="B152" s="17">
        <v>43426</v>
      </c>
      <c r="C152" s="21" t="s">
        <v>8</v>
      </c>
      <c r="D152" s="18" t="s">
        <v>155</v>
      </c>
      <c r="E152" s="19"/>
      <c r="F152" s="24">
        <v>500000</v>
      </c>
    </row>
    <row r="153" spans="1:6" hidden="1" x14ac:dyDescent="0.25">
      <c r="A153" s="22">
        <v>2093</v>
      </c>
      <c r="B153" s="17">
        <v>43427</v>
      </c>
      <c r="C153" s="21" t="s">
        <v>8</v>
      </c>
      <c r="D153" s="18" t="s">
        <v>156</v>
      </c>
      <c r="E153" s="19"/>
      <c r="F153" s="24">
        <v>70000</v>
      </c>
    </row>
    <row r="154" spans="1:6" hidden="1" x14ac:dyDescent="0.25">
      <c r="A154" s="22">
        <v>2094</v>
      </c>
      <c r="B154" s="17">
        <v>43427</v>
      </c>
      <c r="C154" s="21" t="s">
        <v>8</v>
      </c>
      <c r="D154" s="18" t="s">
        <v>157</v>
      </c>
      <c r="E154" s="19"/>
      <c r="F154" s="24">
        <v>50000</v>
      </c>
    </row>
    <row r="155" spans="1:6" hidden="1" x14ac:dyDescent="0.25">
      <c r="A155" s="22">
        <v>2095</v>
      </c>
      <c r="B155" s="17">
        <v>43427</v>
      </c>
      <c r="C155" s="21" t="s">
        <v>48</v>
      </c>
      <c r="D155" s="18" t="s">
        <v>135</v>
      </c>
      <c r="E155" s="19"/>
      <c r="F155" s="24">
        <v>16000</v>
      </c>
    </row>
    <row r="156" spans="1:6" x14ac:dyDescent="0.25">
      <c r="A156" s="22">
        <v>2096</v>
      </c>
      <c r="B156" s="17">
        <v>43427</v>
      </c>
      <c r="C156" s="21" t="s">
        <v>11</v>
      </c>
      <c r="D156" s="18" t="s">
        <v>114</v>
      </c>
      <c r="E156" s="19"/>
      <c r="F156" s="24">
        <v>33500</v>
      </c>
    </row>
    <row r="157" spans="1:6" hidden="1" x14ac:dyDescent="0.25">
      <c r="A157" s="22">
        <v>2097</v>
      </c>
      <c r="B157" s="17">
        <v>43427</v>
      </c>
      <c r="C157" s="21" t="s">
        <v>24</v>
      </c>
      <c r="D157" s="18" t="s">
        <v>58</v>
      </c>
      <c r="E157" s="19"/>
      <c r="F157" s="24">
        <v>14000</v>
      </c>
    </row>
    <row r="158" spans="1:6" hidden="1" x14ac:dyDescent="0.25">
      <c r="A158" s="22">
        <v>2098</v>
      </c>
      <c r="B158" s="17">
        <v>43427</v>
      </c>
      <c r="C158" s="21" t="s">
        <v>10</v>
      </c>
      <c r="D158" s="18" t="s">
        <v>558</v>
      </c>
      <c r="E158" s="19"/>
      <c r="F158" s="24">
        <v>15000</v>
      </c>
    </row>
    <row r="159" spans="1:6" hidden="1" x14ac:dyDescent="0.25">
      <c r="A159" s="22">
        <v>2099</v>
      </c>
      <c r="B159" s="17">
        <v>43427</v>
      </c>
      <c r="C159" s="21" t="s">
        <v>9</v>
      </c>
      <c r="D159" s="18" t="s">
        <v>158</v>
      </c>
      <c r="E159" s="19"/>
      <c r="F159" s="24">
        <v>223000</v>
      </c>
    </row>
    <row r="160" spans="1:6" hidden="1" x14ac:dyDescent="0.25">
      <c r="A160" s="22">
        <v>2100</v>
      </c>
      <c r="B160" s="17">
        <v>43427</v>
      </c>
      <c r="C160" s="21" t="s">
        <v>48</v>
      </c>
      <c r="D160" s="18" t="s">
        <v>159</v>
      </c>
      <c r="E160" s="19"/>
      <c r="F160" s="24">
        <v>1655500</v>
      </c>
    </row>
    <row r="161" spans="1:8" hidden="1" x14ac:dyDescent="0.25">
      <c r="A161" s="22">
        <v>2101</v>
      </c>
      <c r="B161" s="17">
        <v>43427</v>
      </c>
      <c r="C161" s="21" t="s">
        <v>10</v>
      </c>
      <c r="D161" s="18" t="s">
        <v>52</v>
      </c>
      <c r="E161" s="19"/>
      <c r="F161" s="24">
        <v>55000</v>
      </c>
    </row>
    <row r="162" spans="1:8" hidden="1" x14ac:dyDescent="0.25">
      <c r="A162" s="22">
        <v>2102</v>
      </c>
      <c r="B162" s="17">
        <v>43427</v>
      </c>
      <c r="C162" s="21" t="s">
        <v>8</v>
      </c>
      <c r="D162" s="18" t="s">
        <v>54</v>
      </c>
      <c r="E162" s="19"/>
      <c r="F162" s="24">
        <v>175000</v>
      </c>
    </row>
    <row r="163" spans="1:8" hidden="1" x14ac:dyDescent="0.25">
      <c r="A163" s="22">
        <v>2103</v>
      </c>
      <c r="B163" s="17">
        <v>43427</v>
      </c>
      <c r="C163" s="21" t="s">
        <v>8</v>
      </c>
      <c r="D163" s="18" t="s">
        <v>160</v>
      </c>
      <c r="E163" s="19"/>
      <c r="F163" s="24">
        <v>70000</v>
      </c>
    </row>
    <row r="164" spans="1:8" hidden="1" x14ac:dyDescent="0.25">
      <c r="A164" s="22" t="s">
        <v>185</v>
      </c>
      <c r="B164" s="17">
        <v>43428</v>
      </c>
      <c r="C164" s="21" t="s">
        <v>8</v>
      </c>
      <c r="D164" s="18" t="s">
        <v>184</v>
      </c>
      <c r="E164" s="19"/>
      <c r="F164" s="24">
        <v>800000</v>
      </c>
    </row>
    <row r="165" spans="1:8" hidden="1" x14ac:dyDescent="0.25">
      <c r="A165" s="22">
        <v>2104</v>
      </c>
      <c r="B165" s="17">
        <v>43430</v>
      </c>
      <c r="C165" s="21" t="s">
        <v>10</v>
      </c>
      <c r="D165" s="18" t="s">
        <v>161</v>
      </c>
      <c r="E165" s="19"/>
      <c r="F165" s="24">
        <v>600000</v>
      </c>
    </row>
    <row r="166" spans="1:8" hidden="1" x14ac:dyDescent="0.25">
      <c r="A166" s="22">
        <v>2105</v>
      </c>
      <c r="B166" s="17">
        <v>43430</v>
      </c>
      <c r="C166" s="21" t="s">
        <v>10</v>
      </c>
      <c r="D166" s="18" t="s">
        <v>164</v>
      </c>
      <c r="E166" s="19"/>
      <c r="F166" s="24">
        <v>50000</v>
      </c>
    </row>
    <row r="167" spans="1:8" hidden="1" x14ac:dyDescent="0.25">
      <c r="A167" s="22">
        <v>2106</v>
      </c>
      <c r="B167" s="17">
        <v>43430</v>
      </c>
      <c r="C167" s="21" t="s">
        <v>24</v>
      </c>
      <c r="D167" s="18" t="s">
        <v>58</v>
      </c>
      <c r="E167" s="19"/>
      <c r="F167" s="24">
        <v>9500</v>
      </c>
    </row>
    <row r="168" spans="1:8" x14ac:dyDescent="0.25">
      <c r="A168" s="22">
        <v>2107</v>
      </c>
      <c r="B168" s="17">
        <v>43430</v>
      </c>
      <c r="C168" s="21" t="s">
        <v>11</v>
      </c>
      <c r="D168" s="18" t="s">
        <v>114</v>
      </c>
      <c r="E168" s="19"/>
      <c r="F168" s="24">
        <v>21000</v>
      </c>
    </row>
    <row r="169" spans="1:8" hidden="1" x14ac:dyDescent="0.25">
      <c r="A169" s="22">
        <v>2108</v>
      </c>
      <c r="B169" s="17">
        <v>43430</v>
      </c>
      <c r="C169" s="21" t="s">
        <v>75</v>
      </c>
      <c r="D169" s="18" t="s">
        <v>162</v>
      </c>
      <c r="E169" s="19"/>
      <c r="F169" s="24">
        <v>60000</v>
      </c>
    </row>
    <row r="170" spans="1:8" hidden="1" x14ac:dyDescent="0.25">
      <c r="A170" s="22">
        <v>2109</v>
      </c>
      <c r="B170" s="17">
        <v>43431</v>
      </c>
      <c r="C170" s="21" t="s">
        <v>24</v>
      </c>
      <c r="D170" s="18" t="s">
        <v>58</v>
      </c>
      <c r="E170" s="19"/>
      <c r="F170" s="24">
        <v>33500</v>
      </c>
    </row>
    <row r="171" spans="1:8" hidden="1" x14ac:dyDescent="0.25">
      <c r="A171" s="22">
        <v>2110</v>
      </c>
      <c r="B171" s="17">
        <v>43431</v>
      </c>
      <c r="C171" s="21" t="s">
        <v>24</v>
      </c>
      <c r="D171" s="18" t="s">
        <v>45</v>
      </c>
      <c r="E171" s="19"/>
      <c r="F171" s="24">
        <v>135000</v>
      </c>
    </row>
    <row r="172" spans="1:8" x14ac:dyDescent="0.25">
      <c r="A172" s="22">
        <v>2111</v>
      </c>
      <c r="B172" s="17">
        <v>43431</v>
      </c>
      <c r="C172" s="21" t="s">
        <v>11</v>
      </c>
      <c r="D172" s="18" t="s">
        <v>163</v>
      </c>
      <c r="E172" s="19"/>
      <c r="F172" s="24">
        <v>10000</v>
      </c>
    </row>
    <row r="173" spans="1:8" hidden="1" x14ac:dyDescent="0.25">
      <c r="A173" s="22">
        <v>2112</v>
      </c>
      <c r="B173" s="17">
        <v>43431</v>
      </c>
      <c r="C173" s="21" t="s">
        <v>48</v>
      </c>
      <c r="D173" s="18" t="s">
        <v>70</v>
      </c>
      <c r="E173" s="19"/>
      <c r="F173" s="24">
        <v>19000</v>
      </c>
    </row>
    <row r="174" spans="1:8" hidden="1" x14ac:dyDescent="0.25">
      <c r="A174" s="22">
        <v>2113</v>
      </c>
      <c r="B174" s="17">
        <v>43431</v>
      </c>
      <c r="C174" s="21" t="s">
        <v>48</v>
      </c>
      <c r="D174" s="18" t="s">
        <v>51</v>
      </c>
      <c r="E174" s="19"/>
      <c r="F174" s="24">
        <v>95000</v>
      </c>
    </row>
    <row r="175" spans="1:8" x14ac:dyDescent="0.25">
      <c r="A175" s="22">
        <v>2114</v>
      </c>
      <c r="B175" s="17">
        <v>43431</v>
      </c>
      <c r="C175" s="21" t="s">
        <v>11</v>
      </c>
      <c r="D175" s="18" t="s">
        <v>47</v>
      </c>
      <c r="E175" s="19"/>
      <c r="F175" s="24">
        <v>125000</v>
      </c>
    </row>
    <row r="176" spans="1:8" hidden="1" x14ac:dyDescent="0.25">
      <c r="A176" s="22">
        <v>2115</v>
      </c>
      <c r="B176" s="17">
        <v>43431</v>
      </c>
      <c r="C176" s="21" t="s">
        <v>8</v>
      </c>
      <c r="D176" s="18" t="s">
        <v>56</v>
      </c>
      <c r="E176" s="19"/>
      <c r="F176" s="24">
        <v>70000</v>
      </c>
      <c r="H176" t="s">
        <v>165</v>
      </c>
    </row>
    <row r="177" spans="1:6" x14ac:dyDescent="0.25">
      <c r="A177" s="22">
        <v>2116</v>
      </c>
      <c r="B177" s="17">
        <v>43431</v>
      </c>
      <c r="C177" s="21" t="s">
        <v>11</v>
      </c>
      <c r="D177" s="18" t="s">
        <v>114</v>
      </c>
      <c r="E177" s="19"/>
      <c r="F177" s="24">
        <v>12500</v>
      </c>
    </row>
    <row r="178" spans="1:6" hidden="1" x14ac:dyDescent="0.25">
      <c r="A178" s="22">
        <v>2117</v>
      </c>
      <c r="B178" s="17">
        <v>43431</v>
      </c>
      <c r="C178" s="21" t="s">
        <v>10</v>
      </c>
      <c r="D178" s="18" t="s">
        <v>166</v>
      </c>
      <c r="E178" s="19"/>
      <c r="F178" s="24">
        <v>940000</v>
      </c>
    </row>
    <row r="179" spans="1:6" hidden="1" x14ac:dyDescent="0.25">
      <c r="A179" s="22">
        <v>2118</v>
      </c>
      <c r="B179" s="17">
        <v>43431</v>
      </c>
      <c r="C179" s="21" t="s">
        <v>167</v>
      </c>
      <c r="D179" s="18" t="s">
        <v>168</v>
      </c>
      <c r="E179" s="19"/>
      <c r="F179" s="24">
        <v>649000</v>
      </c>
    </row>
    <row r="180" spans="1:6" hidden="1" x14ac:dyDescent="0.25">
      <c r="A180" s="22">
        <v>2119</v>
      </c>
      <c r="B180" s="17">
        <v>43431</v>
      </c>
      <c r="C180" s="21" t="s">
        <v>75</v>
      </c>
      <c r="D180" s="18" t="s">
        <v>76</v>
      </c>
      <c r="E180" s="19"/>
      <c r="F180" s="24">
        <v>50000</v>
      </c>
    </row>
    <row r="181" spans="1:6" hidden="1" x14ac:dyDescent="0.25">
      <c r="A181" s="22">
        <v>2120</v>
      </c>
      <c r="B181" s="17">
        <v>43431</v>
      </c>
      <c r="C181" s="21" t="s">
        <v>167</v>
      </c>
      <c r="D181" s="18" t="s">
        <v>169</v>
      </c>
      <c r="E181" s="19"/>
      <c r="F181" s="24">
        <v>30000</v>
      </c>
    </row>
    <row r="182" spans="1:6" hidden="1" x14ac:dyDescent="0.25">
      <c r="A182" s="22">
        <v>2121</v>
      </c>
      <c r="B182" s="17">
        <v>43431</v>
      </c>
      <c r="C182" s="21" t="s">
        <v>8</v>
      </c>
      <c r="D182" s="18" t="s">
        <v>170</v>
      </c>
      <c r="E182" s="19"/>
      <c r="F182" s="24">
        <v>40000</v>
      </c>
    </row>
    <row r="183" spans="1:6" x14ac:dyDescent="0.25">
      <c r="A183" s="22">
        <v>2122</v>
      </c>
      <c r="B183" s="17">
        <v>43432</v>
      </c>
      <c r="C183" s="21" t="s">
        <v>11</v>
      </c>
      <c r="D183" s="18" t="s">
        <v>114</v>
      </c>
      <c r="E183" s="19"/>
      <c r="F183" s="24">
        <v>21000</v>
      </c>
    </row>
    <row r="184" spans="1:6" hidden="1" x14ac:dyDescent="0.25">
      <c r="A184" s="22">
        <v>2123</v>
      </c>
      <c r="B184" s="17">
        <v>43431</v>
      </c>
      <c r="C184" s="21" t="s">
        <v>48</v>
      </c>
      <c r="D184" s="18" t="s">
        <v>171</v>
      </c>
      <c r="E184" s="19"/>
      <c r="F184" s="24">
        <v>52000</v>
      </c>
    </row>
    <row r="185" spans="1:6" hidden="1" x14ac:dyDescent="0.25">
      <c r="A185" s="22">
        <v>2124</v>
      </c>
      <c r="B185" s="17">
        <v>43432</v>
      </c>
      <c r="C185" s="21" t="s">
        <v>75</v>
      </c>
      <c r="D185" s="18" t="s">
        <v>172</v>
      </c>
      <c r="E185" s="19"/>
      <c r="F185" s="24">
        <v>40000</v>
      </c>
    </row>
    <row r="186" spans="1:6" hidden="1" x14ac:dyDescent="0.25">
      <c r="A186" s="106">
        <v>2125</v>
      </c>
      <c r="B186" s="103">
        <v>43432</v>
      </c>
      <c r="C186" s="104" t="s">
        <v>8</v>
      </c>
      <c r="D186" s="102" t="s">
        <v>173</v>
      </c>
      <c r="E186" s="105">
        <v>12000000</v>
      </c>
      <c r="F186" s="107"/>
    </row>
    <row r="187" spans="1:6" hidden="1" x14ac:dyDescent="0.25">
      <c r="A187" s="22">
        <v>2126</v>
      </c>
      <c r="B187" s="17">
        <v>43432</v>
      </c>
      <c r="C187" s="21" t="s">
        <v>8</v>
      </c>
      <c r="D187" s="18" t="s">
        <v>174</v>
      </c>
      <c r="E187" s="19"/>
      <c r="F187" s="24">
        <v>85000</v>
      </c>
    </row>
    <row r="188" spans="1:6" hidden="1" x14ac:dyDescent="0.25">
      <c r="A188" s="22">
        <v>2127</v>
      </c>
      <c r="B188" s="17">
        <v>43432</v>
      </c>
      <c r="C188" s="21" t="s">
        <v>8</v>
      </c>
      <c r="D188" s="18" t="s">
        <v>175</v>
      </c>
      <c r="E188" s="19"/>
      <c r="F188" s="24">
        <v>166300</v>
      </c>
    </row>
    <row r="189" spans="1:6" hidden="1" x14ac:dyDescent="0.25">
      <c r="A189" s="22">
        <v>2128</v>
      </c>
      <c r="B189" s="17">
        <v>43432</v>
      </c>
      <c r="C189" s="21" t="s">
        <v>8</v>
      </c>
      <c r="D189" s="18" t="s">
        <v>176</v>
      </c>
      <c r="E189" s="19"/>
      <c r="F189" s="24">
        <v>3000000</v>
      </c>
    </row>
    <row r="190" spans="1:6" hidden="1" x14ac:dyDescent="0.25">
      <c r="A190" s="22">
        <v>2129</v>
      </c>
      <c r="B190" s="17">
        <v>43432</v>
      </c>
      <c r="C190" s="21" t="s">
        <v>10</v>
      </c>
      <c r="D190" s="18" t="s">
        <v>567</v>
      </c>
      <c r="E190" s="19"/>
      <c r="F190" s="24">
        <v>100000</v>
      </c>
    </row>
    <row r="191" spans="1:6" hidden="1" x14ac:dyDescent="0.25">
      <c r="A191" s="22">
        <v>2130</v>
      </c>
      <c r="B191" s="17">
        <v>43432</v>
      </c>
      <c r="C191" s="21" t="s">
        <v>75</v>
      </c>
      <c r="D191" s="18" t="s">
        <v>177</v>
      </c>
      <c r="E191" s="19"/>
      <c r="F191" s="24">
        <v>613000</v>
      </c>
    </row>
    <row r="192" spans="1:6" hidden="1" x14ac:dyDescent="0.25">
      <c r="A192" s="22">
        <v>2131</v>
      </c>
      <c r="B192" s="17">
        <v>43432</v>
      </c>
      <c r="C192" s="21" t="s">
        <v>8</v>
      </c>
      <c r="D192" s="18" t="s">
        <v>178</v>
      </c>
      <c r="E192" s="19"/>
      <c r="F192" s="24">
        <v>40000</v>
      </c>
    </row>
    <row r="193" spans="1:6" hidden="1" x14ac:dyDescent="0.25">
      <c r="A193" s="22">
        <v>2132</v>
      </c>
      <c r="B193" s="17">
        <v>43432</v>
      </c>
      <c r="C193" s="21" t="s">
        <v>12</v>
      </c>
      <c r="D193" s="18" t="s">
        <v>181</v>
      </c>
      <c r="E193" s="19"/>
      <c r="F193" s="24">
        <v>65000</v>
      </c>
    </row>
    <row r="194" spans="1:6" hidden="1" x14ac:dyDescent="0.25">
      <c r="A194" s="22">
        <v>2133</v>
      </c>
      <c r="B194" s="17">
        <v>43433</v>
      </c>
      <c r="C194" s="21" t="s">
        <v>75</v>
      </c>
      <c r="D194" s="18" t="s">
        <v>179</v>
      </c>
      <c r="E194" s="19"/>
      <c r="F194" s="24">
        <v>10000</v>
      </c>
    </row>
    <row r="195" spans="1:6" hidden="1" x14ac:dyDescent="0.25">
      <c r="A195" s="22">
        <v>2134</v>
      </c>
      <c r="B195" s="17">
        <v>43433</v>
      </c>
      <c r="C195" s="21" t="s">
        <v>9</v>
      </c>
      <c r="D195" s="18" t="s">
        <v>180</v>
      </c>
      <c r="E195" s="19"/>
      <c r="F195" s="24">
        <v>60000</v>
      </c>
    </row>
    <row r="196" spans="1:6" hidden="1" x14ac:dyDescent="0.25">
      <c r="A196" s="22">
        <v>2135</v>
      </c>
      <c r="B196" s="17">
        <v>43433</v>
      </c>
      <c r="C196" s="21" t="s">
        <v>75</v>
      </c>
      <c r="D196" s="18" t="s">
        <v>182</v>
      </c>
      <c r="E196" s="19"/>
      <c r="F196" s="24">
        <v>45000</v>
      </c>
    </row>
    <row r="197" spans="1:6" hidden="1" x14ac:dyDescent="0.25">
      <c r="A197" s="22">
        <v>2136</v>
      </c>
      <c r="B197" s="17">
        <v>43433</v>
      </c>
      <c r="C197" s="21" t="s">
        <v>10</v>
      </c>
      <c r="D197" s="18" t="s">
        <v>183</v>
      </c>
      <c r="E197" s="19"/>
      <c r="F197" s="24">
        <v>70000</v>
      </c>
    </row>
    <row r="198" spans="1:6" hidden="1" x14ac:dyDescent="0.25">
      <c r="A198" s="22">
        <v>2137</v>
      </c>
      <c r="B198" s="17">
        <v>43433</v>
      </c>
      <c r="C198" s="21" t="s">
        <v>24</v>
      </c>
      <c r="D198" s="18" t="s">
        <v>186</v>
      </c>
      <c r="E198" s="19"/>
      <c r="F198" s="24">
        <v>2502500</v>
      </c>
    </row>
    <row r="199" spans="1:6" hidden="1" x14ac:dyDescent="0.25">
      <c r="A199" s="22">
        <v>2138</v>
      </c>
      <c r="B199" s="17">
        <v>43433</v>
      </c>
      <c r="C199" s="21" t="s">
        <v>12</v>
      </c>
      <c r="D199" s="18" t="s">
        <v>187</v>
      </c>
      <c r="E199" s="19"/>
      <c r="F199" s="24">
        <v>4644500</v>
      </c>
    </row>
    <row r="200" spans="1:6" hidden="1" x14ac:dyDescent="0.25">
      <c r="A200" s="22">
        <v>2139</v>
      </c>
      <c r="B200" s="17">
        <v>43434</v>
      </c>
      <c r="C200" s="21" t="s">
        <v>8</v>
      </c>
      <c r="D200" s="18" t="s">
        <v>336</v>
      </c>
      <c r="E200" s="19"/>
      <c r="F200" s="24">
        <v>40000</v>
      </c>
    </row>
    <row r="201" spans="1:6" hidden="1" x14ac:dyDescent="0.25">
      <c r="A201" s="22">
        <v>2140</v>
      </c>
      <c r="B201" s="17">
        <v>43434</v>
      </c>
      <c r="C201" s="21" t="s">
        <v>9</v>
      </c>
      <c r="D201" s="18" t="s">
        <v>189</v>
      </c>
      <c r="E201" s="19"/>
      <c r="F201" s="24">
        <v>60000</v>
      </c>
    </row>
    <row r="202" spans="1:6" hidden="1" x14ac:dyDescent="0.25">
      <c r="A202" s="22">
        <v>2141</v>
      </c>
      <c r="B202" s="17">
        <v>43434</v>
      </c>
      <c r="C202" s="21" t="s">
        <v>8</v>
      </c>
      <c r="D202" s="18" t="s">
        <v>337</v>
      </c>
      <c r="E202" s="19"/>
      <c r="F202" s="24">
        <v>100000</v>
      </c>
    </row>
    <row r="203" spans="1:6" hidden="1" x14ac:dyDescent="0.25">
      <c r="A203" s="94">
        <v>2142</v>
      </c>
      <c r="B203" s="95">
        <v>43434</v>
      </c>
      <c r="C203" s="118" t="s">
        <v>8</v>
      </c>
      <c r="D203" s="118" t="s">
        <v>211</v>
      </c>
      <c r="E203" s="119">
        <v>1312300</v>
      </c>
      <c r="F203" s="121"/>
    </row>
    <row r="204" spans="1:6" hidden="1" x14ac:dyDescent="0.25">
      <c r="A204" s="94">
        <v>2143</v>
      </c>
      <c r="B204" s="95">
        <v>43434</v>
      </c>
      <c r="C204" s="118" t="s">
        <v>8</v>
      </c>
      <c r="D204" s="118" t="s">
        <v>212</v>
      </c>
      <c r="E204" s="119">
        <v>334000</v>
      </c>
      <c r="F204" s="121"/>
    </row>
    <row r="205" spans="1:6" hidden="1" x14ac:dyDescent="0.25">
      <c r="A205" s="94">
        <v>2144</v>
      </c>
      <c r="B205" s="95">
        <v>43434</v>
      </c>
      <c r="C205" s="118" t="s">
        <v>8</v>
      </c>
      <c r="D205" s="118" t="s">
        <v>232</v>
      </c>
      <c r="E205" s="119">
        <v>17000</v>
      </c>
      <c r="F205" s="121"/>
    </row>
    <row r="206" spans="1:6" hidden="1" x14ac:dyDescent="0.25">
      <c r="A206" s="22">
        <v>2145</v>
      </c>
      <c r="B206" s="17">
        <v>43434</v>
      </c>
      <c r="C206" s="21" t="s">
        <v>8</v>
      </c>
      <c r="D206" s="18" t="s">
        <v>194</v>
      </c>
      <c r="E206" s="19"/>
      <c r="F206" s="24">
        <v>800000</v>
      </c>
    </row>
    <row r="207" spans="1:6" hidden="1" x14ac:dyDescent="0.25">
      <c r="A207" s="22">
        <v>2146</v>
      </c>
      <c r="B207" s="17">
        <v>43434</v>
      </c>
      <c r="C207" s="21" t="s">
        <v>9</v>
      </c>
      <c r="D207" s="18" t="s">
        <v>207</v>
      </c>
      <c r="E207" s="19"/>
      <c r="F207" s="24">
        <v>500000</v>
      </c>
    </row>
    <row r="208" spans="1:6" hidden="1" x14ac:dyDescent="0.25">
      <c r="A208" s="22">
        <v>2147</v>
      </c>
      <c r="B208" s="17">
        <v>43434</v>
      </c>
      <c r="C208" s="21" t="s">
        <v>8</v>
      </c>
      <c r="D208" s="18" t="s">
        <v>208</v>
      </c>
      <c r="E208" s="117"/>
      <c r="F208" s="117">
        <v>12000</v>
      </c>
    </row>
    <row r="209" spans="1:8" hidden="1" x14ac:dyDescent="0.25">
      <c r="A209" s="22">
        <v>2148</v>
      </c>
      <c r="B209" s="17">
        <v>43434</v>
      </c>
      <c r="C209" s="28" t="s">
        <v>10</v>
      </c>
      <c r="D209" s="28" t="s">
        <v>52</v>
      </c>
      <c r="E209" s="117"/>
      <c r="F209" s="117">
        <v>55000</v>
      </c>
    </row>
    <row r="210" spans="1:8" ht="15.75" hidden="1" x14ac:dyDescent="0.25">
      <c r="A210" s="28"/>
      <c r="B210" s="29"/>
      <c r="C210" s="29"/>
      <c r="D210" s="30" t="s">
        <v>13</v>
      </c>
      <c r="E210" s="31">
        <f>SUM(E7:E209)</f>
        <v>69874587</v>
      </c>
      <c r="F210" s="32">
        <f>SUM(F7:F209)</f>
        <v>61615800</v>
      </c>
    </row>
    <row r="211" spans="1:8" ht="15.75" hidden="1" x14ac:dyDescent="0.25">
      <c r="B211" s="33"/>
      <c r="C211" s="33"/>
      <c r="D211" s="34" t="s">
        <v>213</v>
      </c>
      <c r="E211" s="35">
        <f>E210-F210</f>
        <v>8258787</v>
      </c>
      <c r="F211" s="36"/>
      <c r="H211" t="s">
        <v>40</v>
      </c>
    </row>
  </sheetData>
  <autoFilter ref="A5:F211">
    <filterColumn colId="2">
      <filters>
        <filter val="E39"/>
      </filters>
    </filterColumn>
  </autoFilter>
  <mergeCells count="1">
    <mergeCell ref="A5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3" workbookViewId="0">
      <selection activeCell="G25" sqref="G25"/>
    </sheetView>
  </sheetViews>
  <sheetFormatPr baseColWidth="10" defaultRowHeight="15" x14ac:dyDescent="0.25"/>
  <cols>
    <col min="1" max="1" width="5.42578125" customWidth="1"/>
    <col min="3" max="3" width="71.28515625" customWidth="1"/>
    <col min="4" max="4" width="14.140625" customWidth="1"/>
    <col min="5" max="5" width="13" customWidth="1"/>
    <col min="8" max="8" width="14.28515625" bestFit="1" customWidth="1"/>
  </cols>
  <sheetData>
    <row r="1" spans="1:8" x14ac:dyDescent="0.25">
      <c r="A1" s="1" t="s">
        <v>0</v>
      </c>
      <c r="B1" s="2"/>
      <c r="D1" s="1"/>
      <c r="E1" s="2"/>
    </row>
    <row r="2" spans="1:8" x14ac:dyDescent="0.25">
      <c r="A2" s="2"/>
      <c r="B2" s="2"/>
      <c r="D2" s="2"/>
      <c r="E2" s="2"/>
      <c r="H2" s="206"/>
    </row>
    <row r="3" spans="1:8" x14ac:dyDescent="0.25">
      <c r="A3" s="1" t="s">
        <v>16</v>
      </c>
      <c r="B3" s="2"/>
      <c r="D3" s="1"/>
      <c r="E3" s="2"/>
      <c r="H3" s="207"/>
    </row>
    <row r="4" spans="1:8" x14ac:dyDescent="0.25">
      <c r="B4" s="2"/>
      <c r="C4" s="2"/>
      <c r="D4" s="3"/>
      <c r="E4" s="3"/>
      <c r="H4" s="207"/>
    </row>
    <row r="5" spans="1:8" x14ac:dyDescent="0.25">
      <c r="A5" s="37"/>
      <c r="B5" s="37"/>
      <c r="C5" s="37"/>
      <c r="D5" s="38"/>
      <c r="E5" s="39"/>
      <c r="H5" s="207"/>
    </row>
    <row r="6" spans="1:8" x14ac:dyDescent="0.25">
      <c r="A6" s="40" t="s">
        <v>2</v>
      </c>
      <c r="B6" s="40" t="s">
        <v>3</v>
      </c>
      <c r="C6" s="40" t="s">
        <v>5</v>
      </c>
      <c r="D6" s="41" t="s">
        <v>6</v>
      </c>
      <c r="E6" s="42" t="s">
        <v>7</v>
      </c>
      <c r="H6" s="207"/>
    </row>
    <row r="7" spans="1:8" x14ac:dyDescent="0.25">
      <c r="A7" s="43"/>
      <c r="B7" s="44"/>
      <c r="C7" s="44"/>
      <c r="D7" s="45"/>
      <c r="E7" s="46"/>
      <c r="H7" s="208"/>
    </row>
    <row r="8" spans="1:8" x14ac:dyDescent="0.25">
      <c r="A8" s="47">
        <v>1</v>
      </c>
      <c r="B8" s="49">
        <v>43405</v>
      </c>
      <c r="C8" s="205" t="s">
        <v>740</v>
      </c>
      <c r="D8" s="48">
        <v>4922186</v>
      </c>
      <c r="E8" s="51"/>
      <c r="H8" s="204"/>
    </row>
    <row r="9" spans="1:8" x14ac:dyDescent="0.25">
      <c r="A9" s="47"/>
      <c r="B9" s="49">
        <v>43405</v>
      </c>
      <c r="C9" s="108" t="s">
        <v>608</v>
      </c>
      <c r="D9" s="48">
        <v>88551680</v>
      </c>
      <c r="E9" s="51"/>
    </row>
    <row r="10" spans="1:8" x14ac:dyDescent="0.25">
      <c r="A10" s="47">
        <v>2</v>
      </c>
      <c r="B10" s="49">
        <v>43405</v>
      </c>
      <c r="C10" s="50" t="s">
        <v>25</v>
      </c>
      <c r="D10" s="48"/>
      <c r="E10" s="51">
        <v>4313750</v>
      </c>
    </row>
    <row r="11" spans="1:8" x14ac:dyDescent="0.25">
      <c r="A11" s="47">
        <v>3</v>
      </c>
      <c r="B11" s="49">
        <v>43405</v>
      </c>
      <c r="C11" s="50" t="s">
        <v>28</v>
      </c>
      <c r="D11" s="48"/>
      <c r="E11" s="51">
        <v>12000000</v>
      </c>
    </row>
    <row r="12" spans="1:8" x14ac:dyDescent="0.25">
      <c r="A12" s="47">
        <v>4</v>
      </c>
      <c r="B12" s="49">
        <v>43405</v>
      </c>
      <c r="C12" s="50" t="s">
        <v>29</v>
      </c>
      <c r="D12" s="48"/>
      <c r="E12" s="51">
        <v>3400000</v>
      </c>
    </row>
    <row r="13" spans="1:8" x14ac:dyDescent="0.25">
      <c r="A13" s="47">
        <v>5</v>
      </c>
      <c r="B13" s="49">
        <v>43405</v>
      </c>
      <c r="C13" s="50" t="s">
        <v>30</v>
      </c>
      <c r="D13" s="48"/>
      <c r="E13" s="51">
        <v>3748827</v>
      </c>
    </row>
    <row r="14" spans="1:8" x14ac:dyDescent="0.25">
      <c r="A14" s="47">
        <v>6</v>
      </c>
      <c r="B14" s="49">
        <v>43405</v>
      </c>
      <c r="C14" s="50" t="s">
        <v>31</v>
      </c>
      <c r="D14" s="48"/>
      <c r="E14" s="51">
        <v>56500</v>
      </c>
    </row>
    <row r="15" spans="1:8" x14ac:dyDescent="0.25">
      <c r="A15" s="47">
        <v>7</v>
      </c>
      <c r="B15" s="49">
        <v>43405</v>
      </c>
      <c r="C15" s="50" t="s">
        <v>32</v>
      </c>
      <c r="D15" s="48"/>
      <c r="E15" s="51">
        <v>462500</v>
      </c>
    </row>
    <row r="16" spans="1:8" x14ac:dyDescent="0.25">
      <c r="A16" s="47">
        <v>8</v>
      </c>
      <c r="B16" s="49">
        <v>43405</v>
      </c>
      <c r="C16" s="50" t="s">
        <v>33</v>
      </c>
      <c r="D16" s="48"/>
      <c r="E16" s="51">
        <v>56500</v>
      </c>
    </row>
    <row r="17" spans="1:5" x14ac:dyDescent="0.25">
      <c r="A17" s="47">
        <v>9</v>
      </c>
      <c r="B17" s="49">
        <v>43406</v>
      </c>
      <c r="C17" s="50" t="s">
        <v>195</v>
      </c>
      <c r="D17" s="48"/>
      <c r="E17" s="51">
        <v>13276250</v>
      </c>
    </row>
    <row r="18" spans="1:5" x14ac:dyDescent="0.25">
      <c r="A18" s="47">
        <v>10</v>
      </c>
      <c r="B18" s="49">
        <v>43406</v>
      </c>
      <c r="C18" s="50" t="s">
        <v>196</v>
      </c>
      <c r="D18" s="48"/>
      <c r="E18" s="51">
        <v>16081250</v>
      </c>
    </row>
    <row r="19" spans="1:5" ht="18.75" x14ac:dyDescent="0.3">
      <c r="A19" s="116">
        <v>11</v>
      </c>
      <c r="B19" s="109">
        <v>43412</v>
      </c>
      <c r="C19" s="110" t="s">
        <v>197</v>
      </c>
      <c r="D19" s="111">
        <v>136296707</v>
      </c>
      <c r="E19" s="111"/>
    </row>
    <row r="20" spans="1:5" x14ac:dyDescent="0.25">
      <c r="A20" s="47">
        <v>12</v>
      </c>
      <c r="B20" s="49">
        <v>43412</v>
      </c>
      <c r="C20" s="50" t="s">
        <v>34</v>
      </c>
      <c r="D20" s="52"/>
      <c r="E20" s="53">
        <v>12000000</v>
      </c>
    </row>
    <row r="21" spans="1:5" x14ac:dyDescent="0.25">
      <c r="A21" s="47">
        <v>13</v>
      </c>
      <c r="B21" s="49">
        <v>43416</v>
      </c>
      <c r="C21" s="50" t="s">
        <v>98</v>
      </c>
      <c r="D21" s="52"/>
      <c r="E21" s="53">
        <v>12000000</v>
      </c>
    </row>
    <row r="22" spans="1:5" x14ac:dyDescent="0.25">
      <c r="A22" s="47">
        <v>14</v>
      </c>
      <c r="B22" s="49">
        <v>43426</v>
      </c>
      <c r="C22" s="50" t="s">
        <v>198</v>
      </c>
      <c r="D22" s="52"/>
      <c r="E22" s="51">
        <v>13276250</v>
      </c>
    </row>
    <row r="23" spans="1:5" x14ac:dyDescent="0.25">
      <c r="A23" s="47">
        <v>15</v>
      </c>
      <c r="B23" s="49">
        <v>43426</v>
      </c>
      <c r="C23" s="50" t="s">
        <v>199</v>
      </c>
      <c r="D23" s="52"/>
      <c r="E23" s="51">
        <v>16081250</v>
      </c>
    </row>
    <row r="24" spans="1:5" x14ac:dyDescent="0.25">
      <c r="A24" s="47">
        <v>16</v>
      </c>
      <c r="B24" s="112">
        <v>43426</v>
      </c>
      <c r="C24" s="108" t="s">
        <v>609</v>
      </c>
      <c r="D24" s="113">
        <v>85937819</v>
      </c>
      <c r="E24" s="113"/>
    </row>
    <row r="25" spans="1:5" x14ac:dyDescent="0.25">
      <c r="A25" s="47">
        <v>17</v>
      </c>
      <c r="B25" s="49">
        <v>43426</v>
      </c>
      <c r="C25" s="50" t="s">
        <v>200</v>
      </c>
      <c r="D25" s="52"/>
      <c r="E25" s="53">
        <v>12000000</v>
      </c>
    </row>
    <row r="26" spans="1:5" x14ac:dyDescent="0.25">
      <c r="A26" s="47">
        <v>18</v>
      </c>
      <c r="B26" s="114">
        <v>43430</v>
      </c>
      <c r="C26" s="22" t="s">
        <v>201</v>
      </c>
      <c r="D26" s="115"/>
      <c r="E26" s="19">
        <v>462500</v>
      </c>
    </row>
    <row r="27" spans="1:5" x14ac:dyDescent="0.25">
      <c r="A27" s="47">
        <v>19</v>
      </c>
      <c r="B27" s="114">
        <v>43430</v>
      </c>
      <c r="C27" s="22" t="s">
        <v>202</v>
      </c>
      <c r="D27" s="115"/>
      <c r="E27" s="19">
        <v>56500</v>
      </c>
    </row>
    <row r="28" spans="1:5" x14ac:dyDescent="0.25">
      <c r="A28" s="47">
        <v>20</v>
      </c>
      <c r="B28" s="114">
        <v>43430</v>
      </c>
      <c r="C28" s="22" t="s">
        <v>203</v>
      </c>
      <c r="D28" s="115"/>
      <c r="E28" s="19">
        <v>2500000</v>
      </c>
    </row>
    <row r="29" spans="1:5" x14ac:dyDescent="0.25">
      <c r="A29" s="47">
        <v>21</v>
      </c>
      <c r="B29" s="114">
        <v>43430</v>
      </c>
      <c r="C29" s="22" t="s">
        <v>204</v>
      </c>
      <c r="D29" s="115"/>
      <c r="E29" s="19">
        <v>4313750</v>
      </c>
    </row>
    <row r="30" spans="1:5" x14ac:dyDescent="0.25">
      <c r="A30" s="47">
        <v>22</v>
      </c>
      <c r="B30" s="114">
        <v>43432</v>
      </c>
      <c r="C30" s="50" t="s">
        <v>205</v>
      </c>
      <c r="D30" s="52"/>
      <c r="E30" s="53">
        <v>12000000</v>
      </c>
    </row>
    <row r="31" spans="1:5" x14ac:dyDescent="0.25">
      <c r="A31" s="47"/>
      <c r="B31" s="49"/>
      <c r="C31" s="54" t="s">
        <v>13</v>
      </c>
      <c r="D31" s="32">
        <f>SUM(D7:D30)</f>
        <v>315708392</v>
      </c>
      <c r="E31" s="32">
        <f>SUM(E7:E30)</f>
        <v>138085827</v>
      </c>
    </row>
    <row r="32" spans="1:5" x14ac:dyDescent="0.25">
      <c r="A32" s="47"/>
      <c r="B32" s="49"/>
      <c r="C32" s="55" t="s">
        <v>206</v>
      </c>
      <c r="D32" s="56">
        <f>D31-E31</f>
        <v>177622565</v>
      </c>
      <c r="E32" s="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H14" sqref="H14"/>
    </sheetView>
  </sheetViews>
  <sheetFormatPr baseColWidth="10" defaultRowHeight="15" x14ac:dyDescent="0.25"/>
  <cols>
    <col min="1" max="1" width="5.5703125" customWidth="1"/>
    <col min="3" max="3" width="45.5703125" customWidth="1"/>
    <col min="4" max="5" width="14.28515625" customWidth="1"/>
  </cols>
  <sheetData>
    <row r="1" spans="1:7" x14ac:dyDescent="0.25">
      <c r="A1" s="1" t="s">
        <v>0</v>
      </c>
      <c r="B1" s="2"/>
      <c r="C1" s="2"/>
      <c r="D1" s="3"/>
      <c r="E1" s="3"/>
    </row>
    <row r="2" spans="1:7" x14ac:dyDescent="0.25">
      <c r="A2" s="2"/>
      <c r="B2" s="2"/>
      <c r="C2" s="2"/>
      <c r="D2" s="3"/>
      <c r="E2" s="3"/>
    </row>
    <row r="3" spans="1:7" x14ac:dyDescent="0.25">
      <c r="A3" s="58" t="s">
        <v>26</v>
      </c>
      <c r="B3" s="2"/>
      <c r="C3" s="2"/>
      <c r="D3" s="2"/>
      <c r="E3" s="3"/>
    </row>
    <row r="4" spans="1:7" x14ac:dyDescent="0.25">
      <c r="A4" s="2"/>
      <c r="B4" s="2"/>
      <c r="C4" s="2"/>
      <c r="D4" s="3"/>
      <c r="E4" s="3"/>
      <c r="F4" s="84"/>
    </row>
    <row r="5" spans="1:7" x14ac:dyDescent="0.25">
      <c r="A5" s="40" t="s">
        <v>2</v>
      </c>
      <c r="B5" s="40" t="s">
        <v>3</v>
      </c>
      <c r="C5" s="40" t="s">
        <v>5</v>
      </c>
      <c r="D5" s="41" t="s">
        <v>6</v>
      </c>
      <c r="E5" s="41" t="s">
        <v>7</v>
      </c>
      <c r="F5" s="85"/>
      <c r="G5" s="74"/>
    </row>
    <row r="6" spans="1:7" x14ac:dyDescent="0.25">
      <c r="A6" s="43"/>
      <c r="B6" s="44"/>
      <c r="C6" s="44"/>
      <c r="D6" s="45"/>
      <c r="E6" s="59"/>
      <c r="F6" s="85"/>
      <c r="G6" s="74"/>
    </row>
    <row r="7" spans="1:7" x14ac:dyDescent="0.25">
      <c r="A7" s="60"/>
      <c r="B7" s="61"/>
      <c r="C7" s="62" t="s">
        <v>27</v>
      </c>
      <c r="D7" s="63">
        <v>9937.49</v>
      </c>
      <c r="E7" s="64"/>
      <c r="F7" s="85"/>
      <c r="G7" s="74"/>
    </row>
    <row r="8" spans="1:7" x14ac:dyDescent="0.25">
      <c r="A8" s="20"/>
      <c r="B8" s="49">
        <v>43405</v>
      </c>
      <c r="C8" s="50" t="s">
        <v>608</v>
      </c>
      <c r="D8" s="65"/>
      <c r="E8" s="64">
        <v>9800</v>
      </c>
      <c r="F8" s="86"/>
      <c r="G8" s="74"/>
    </row>
    <row r="9" spans="1:7" x14ac:dyDescent="0.25">
      <c r="A9" s="20"/>
      <c r="B9" s="49">
        <v>43418</v>
      </c>
      <c r="C9" s="50" t="s">
        <v>209</v>
      </c>
      <c r="D9" s="65">
        <v>10000</v>
      </c>
      <c r="E9" s="64"/>
      <c r="F9" s="74"/>
      <c r="G9" s="74"/>
    </row>
    <row r="10" spans="1:7" x14ac:dyDescent="0.25">
      <c r="A10" s="20"/>
      <c r="B10" s="49">
        <v>43418</v>
      </c>
      <c r="C10" s="50" t="s">
        <v>210</v>
      </c>
      <c r="D10" s="65"/>
      <c r="E10" s="66">
        <v>130.80000000000001</v>
      </c>
      <c r="F10" s="74"/>
      <c r="G10" s="74"/>
    </row>
    <row r="11" spans="1:7" x14ac:dyDescent="0.25">
      <c r="A11" s="20"/>
      <c r="B11" s="49">
        <v>43426</v>
      </c>
      <c r="C11" s="50" t="s">
        <v>609</v>
      </c>
      <c r="D11" s="65"/>
      <c r="E11" s="66">
        <v>9500</v>
      </c>
      <c r="F11" s="74"/>
      <c r="G11" s="74"/>
    </row>
    <row r="12" spans="1:7" x14ac:dyDescent="0.25">
      <c r="A12" s="67"/>
      <c r="B12" s="49"/>
      <c r="C12" s="54" t="s">
        <v>13</v>
      </c>
      <c r="D12" s="68">
        <f>SUM(D7:D11)</f>
        <v>19937.489999999998</v>
      </c>
      <c r="E12" s="69">
        <f>SUM(E7:E11)</f>
        <v>19430.8</v>
      </c>
      <c r="F12" s="74"/>
      <c r="G12" s="74"/>
    </row>
    <row r="13" spans="1:7" x14ac:dyDescent="0.25">
      <c r="A13" s="70"/>
      <c r="B13" s="70"/>
      <c r="C13" s="71" t="s">
        <v>206</v>
      </c>
      <c r="D13" s="72">
        <f>D12-E12</f>
        <v>506.68999999999869</v>
      </c>
      <c r="E13" s="73"/>
      <c r="F13" s="74"/>
      <c r="G13" s="74"/>
    </row>
    <row r="14" spans="1:7" x14ac:dyDescent="0.25">
      <c r="A14" s="75"/>
      <c r="B14" s="77"/>
      <c r="C14" s="78"/>
      <c r="D14" s="76"/>
      <c r="E14" s="79"/>
      <c r="F14" s="74"/>
      <c r="G14" s="74"/>
    </row>
    <row r="15" spans="1:7" x14ac:dyDescent="0.25">
      <c r="A15" s="75"/>
      <c r="B15" s="77"/>
      <c r="C15" s="78"/>
      <c r="D15" s="76"/>
      <c r="E15" s="79"/>
      <c r="F15" s="74"/>
      <c r="G15" s="74"/>
    </row>
    <row r="16" spans="1:7" x14ac:dyDescent="0.25">
      <c r="A16" s="75"/>
      <c r="B16" s="77"/>
      <c r="C16" s="78"/>
      <c r="D16" s="76"/>
      <c r="E16" s="80"/>
      <c r="F16" s="74"/>
      <c r="G16" s="74"/>
    </row>
    <row r="17" spans="1:7" x14ac:dyDescent="0.25">
      <c r="A17" s="75"/>
      <c r="B17" s="77"/>
      <c r="C17" s="78"/>
      <c r="D17" s="76"/>
      <c r="E17" s="80"/>
      <c r="F17" s="74"/>
      <c r="G17" s="74"/>
    </row>
    <row r="18" spans="1:7" x14ac:dyDescent="0.25">
      <c r="A18" s="75"/>
      <c r="B18" s="77"/>
      <c r="C18" s="78"/>
      <c r="D18" s="76"/>
      <c r="E18" s="80"/>
      <c r="F18" s="74"/>
      <c r="G18" s="74"/>
    </row>
    <row r="19" spans="1:7" x14ac:dyDescent="0.25">
      <c r="A19" s="75"/>
      <c r="B19" s="77"/>
      <c r="C19" s="78"/>
      <c r="D19" s="76"/>
      <c r="E19" s="80"/>
      <c r="F19" s="74"/>
      <c r="G19" s="74"/>
    </row>
    <row r="20" spans="1:7" x14ac:dyDescent="0.25">
      <c r="A20" s="75"/>
      <c r="B20" s="77"/>
      <c r="C20" s="78"/>
      <c r="D20" s="76"/>
      <c r="E20" s="80"/>
      <c r="F20" s="74"/>
      <c r="G20" s="74"/>
    </row>
    <row r="21" spans="1:7" x14ac:dyDescent="0.25">
      <c r="A21" s="75"/>
      <c r="B21" s="77"/>
      <c r="C21" s="78"/>
      <c r="D21" s="76"/>
      <c r="E21" s="80"/>
      <c r="F21" s="74"/>
      <c r="G21" s="74"/>
    </row>
    <row r="22" spans="1:7" x14ac:dyDescent="0.25">
      <c r="A22" s="75"/>
      <c r="B22" s="77"/>
      <c r="C22" s="78"/>
      <c r="D22" s="76"/>
      <c r="E22" s="80"/>
      <c r="F22" s="74"/>
      <c r="G22" s="74"/>
    </row>
    <row r="23" spans="1:7" x14ac:dyDescent="0.25">
      <c r="A23" s="75"/>
      <c r="B23" s="77"/>
      <c r="C23" s="78"/>
      <c r="D23" s="76"/>
      <c r="E23" s="80"/>
      <c r="F23" s="74"/>
      <c r="G23" s="74"/>
    </row>
    <row r="24" spans="1:7" x14ac:dyDescent="0.25">
      <c r="A24" s="75"/>
      <c r="B24" s="77"/>
      <c r="C24" s="81"/>
      <c r="D24" s="82"/>
      <c r="E24" s="82"/>
      <c r="F24" s="75"/>
      <c r="G24" s="74"/>
    </row>
    <row r="25" spans="1:7" x14ac:dyDescent="0.25">
      <c r="A25" s="75"/>
      <c r="B25" s="77"/>
      <c r="C25" s="81"/>
      <c r="D25" s="82"/>
      <c r="E25" s="83"/>
      <c r="F25" s="75"/>
      <c r="G25" s="74"/>
    </row>
    <row r="26" spans="1:7" x14ac:dyDescent="0.25">
      <c r="A26" s="74"/>
      <c r="B26" s="74"/>
      <c r="C26" s="74"/>
      <c r="D26" s="74"/>
      <c r="E26" s="74"/>
      <c r="F26" s="74"/>
      <c r="G26" s="74"/>
    </row>
    <row r="27" spans="1:7" x14ac:dyDescent="0.25">
      <c r="A27" s="74"/>
      <c r="B27" s="74"/>
      <c r="C27" s="74"/>
      <c r="D27" s="74"/>
      <c r="E27" s="74"/>
      <c r="F27" s="74"/>
      <c r="G27" s="7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F15" sqref="F15"/>
    </sheetView>
  </sheetViews>
  <sheetFormatPr baseColWidth="10" defaultRowHeight="15" x14ac:dyDescent="0.25"/>
  <cols>
    <col min="1" max="1" width="21" customWidth="1"/>
    <col min="2" max="2" width="27.140625" bestFit="1" customWidth="1"/>
  </cols>
  <sheetData>
    <row r="3" spans="1:2" x14ac:dyDescent="0.25">
      <c r="A3" s="142" t="s">
        <v>701</v>
      </c>
      <c r="B3" t="s">
        <v>705</v>
      </c>
    </row>
    <row r="4" spans="1:2" x14ac:dyDescent="0.25">
      <c r="A4" s="143" t="s">
        <v>12</v>
      </c>
      <c r="B4" s="144">
        <v>2055000</v>
      </c>
    </row>
    <row r="5" spans="1:2" x14ac:dyDescent="0.25">
      <c r="A5" s="143" t="s">
        <v>589</v>
      </c>
      <c r="B5" s="144">
        <v>78085827</v>
      </c>
    </row>
    <row r="6" spans="1:2" x14ac:dyDescent="0.25">
      <c r="A6" s="143" t="s">
        <v>611</v>
      </c>
      <c r="B6" s="144">
        <v>1182432</v>
      </c>
    </row>
    <row r="7" spans="1:2" x14ac:dyDescent="0.25">
      <c r="A7" s="143" t="s">
        <v>78</v>
      </c>
      <c r="B7" s="144">
        <v>12729460</v>
      </c>
    </row>
    <row r="8" spans="1:2" x14ac:dyDescent="0.25">
      <c r="A8" s="143" t="s">
        <v>75</v>
      </c>
      <c r="B8" s="144">
        <v>3046000</v>
      </c>
    </row>
    <row r="9" spans="1:2" x14ac:dyDescent="0.25">
      <c r="A9" s="143" t="s">
        <v>48</v>
      </c>
      <c r="B9" s="144">
        <v>1379500</v>
      </c>
    </row>
    <row r="10" spans="1:2" x14ac:dyDescent="0.25">
      <c r="A10" s="143" t="s">
        <v>24</v>
      </c>
      <c r="B10" s="144">
        <v>5064500</v>
      </c>
    </row>
    <row r="11" spans="1:2" x14ac:dyDescent="0.25">
      <c r="A11" s="143" t="s">
        <v>167</v>
      </c>
      <c r="B11" s="144">
        <v>660000</v>
      </c>
    </row>
    <row r="12" spans="1:2" x14ac:dyDescent="0.25">
      <c r="A12" s="143" t="s">
        <v>11</v>
      </c>
      <c r="B12" s="144">
        <v>3389000</v>
      </c>
    </row>
    <row r="13" spans="1:2" x14ac:dyDescent="0.25">
      <c r="A13" s="143" t="s">
        <v>37</v>
      </c>
      <c r="B13" s="144">
        <v>1783000</v>
      </c>
    </row>
    <row r="14" spans="1:2" x14ac:dyDescent="0.25">
      <c r="A14" s="143" t="s">
        <v>8</v>
      </c>
      <c r="B14" s="144">
        <v>16509300</v>
      </c>
    </row>
    <row r="15" spans="1:2" x14ac:dyDescent="0.25">
      <c r="A15" s="143" t="s">
        <v>9</v>
      </c>
      <c r="B15" s="144">
        <v>3661000</v>
      </c>
    </row>
    <row r="16" spans="1:2" x14ac:dyDescent="0.25">
      <c r="A16" s="143" t="s">
        <v>63</v>
      </c>
      <c r="B16" s="144">
        <v>690000</v>
      </c>
    </row>
    <row r="17" spans="1:2" x14ac:dyDescent="0.25">
      <c r="A17" s="143" t="s">
        <v>573</v>
      </c>
      <c r="B17" s="144">
        <v>3897000</v>
      </c>
    </row>
    <row r="18" spans="1:2" x14ac:dyDescent="0.25">
      <c r="A18" s="143" t="s">
        <v>10</v>
      </c>
      <c r="B18" s="144">
        <v>4053500</v>
      </c>
    </row>
    <row r="19" spans="1:2" x14ac:dyDescent="0.25">
      <c r="A19" s="143" t="s">
        <v>703</v>
      </c>
      <c r="B19" s="144">
        <v>138185519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8"/>
  <sheetViews>
    <sheetView topLeftCell="G1" workbookViewId="0">
      <selection activeCell="O21" sqref="O21"/>
    </sheetView>
  </sheetViews>
  <sheetFormatPr baseColWidth="10" defaultRowHeight="15" x14ac:dyDescent="0.25"/>
  <cols>
    <col min="1" max="1" width="27.140625" bestFit="1" customWidth="1"/>
    <col min="2" max="2" width="23.85546875" customWidth="1"/>
    <col min="3" max="3" width="8" customWidth="1"/>
    <col min="4" max="4" width="12.28515625" bestFit="1" customWidth="1"/>
    <col min="5" max="5" width="8.28515625" customWidth="1"/>
    <col min="6" max="6" width="8" customWidth="1"/>
    <col min="7" max="7" width="11.85546875" bestFit="1" customWidth="1"/>
    <col min="8" max="8" width="15.28515625" bestFit="1" customWidth="1"/>
    <col min="9" max="9" width="10" customWidth="1"/>
    <col min="10" max="10" width="14.7109375" bestFit="1" customWidth="1"/>
    <col min="11" max="11" width="8" customWidth="1"/>
    <col min="12" max="12" width="10.5703125" customWidth="1"/>
    <col min="13" max="13" width="13.5703125" bestFit="1" customWidth="1"/>
    <col min="14" max="14" width="9.42578125" customWidth="1"/>
    <col min="15" max="15" width="17.42578125" bestFit="1" customWidth="1"/>
    <col min="16" max="16" width="17.85546875" bestFit="1" customWidth="1"/>
    <col min="17" max="17" width="13.140625" bestFit="1" customWidth="1"/>
    <col min="18" max="18" width="12.5703125" bestFit="1" customWidth="1"/>
  </cols>
  <sheetData>
    <row r="3" spans="1:18" x14ac:dyDescent="0.25">
      <c r="A3" s="142" t="s">
        <v>705</v>
      </c>
      <c r="B3" s="142" t="s">
        <v>745</v>
      </c>
    </row>
    <row r="4" spans="1:18" x14ac:dyDescent="0.25">
      <c r="A4" s="142" t="s">
        <v>701</v>
      </c>
      <c r="B4" t="s">
        <v>606</v>
      </c>
      <c r="C4" t="s">
        <v>278</v>
      </c>
      <c r="D4" t="s">
        <v>308</v>
      </c>
      <c r="E4" t="s">
        <v>326</v>
      </c>
      <c r="F4" t="s">
        <v>342</v>
      </c>
      <c r="G4" t="s">
        <v>230</v>
      </c>
      <c r="H4" t="s">
        <v>261</v>
      </c>
      <c r="I4" t="s">
        <v>265</v>
      </c>
      <c r="J4" t="s">
        <v>335</v>
      </c>
      <c r="K4" t="s">
        <v>329</v>
      </c>
      <c r="L4" t="s">
        <v>276</v>
      </c>
      <c r="M4" t="s">
        <v>327</v>
      </c>
      <c r="N4" t="s">
        <v>228</v>
      </c>
      <c r="O4" t="s">
        <v>224</v>
      </c>
      <c r="P4" t="s">
        <v>291</v>
      </c>
      <c r="Q4" t="s">
        <v>304</v>
      </c>
      <c r="R4" t="s">
        <v>703</v>
      </c>
    </row>
    <row r="5" spans="1:18" x14ac:dyDescent="0.25">
      <c r="A5" s="143" t="s">
        <v>794</v>
      </c>
      <c r="B5" s="144"/>
      <c r="C5" s="144"/>
      <c r="D5" s="144"/>
      <c r="E5" s="144"/>
      <c r="F5" s="144"/>
      <c r="G5" s="144">
        <v>2400000</v>
      </c>
      <c r="H5" s="144"/>
      <c r="I5" s="144"/>
      <c r="J5" s="144"/>
      <c r="K5" s="144"/>
      <c r="L5" s="144"/>
      <c r="M5" s="144"/>
      <c r="N5" s="144">
        <v>9711976</v>
      </c>
      <c r="O5" s="144"/>
      <c r="P5" s="144"/>
      <c r="Q5" s="144"/>
      <c r="R5" s="144">
        <v>12111976</v>
      </c>
    </row>
    <row r="6" spans="1:18" x14ac:dyDescent="0.25">
      <c r="A6" s="209" t="s">
        <v>248</v>
      </c>
      <c r="B6" s="144"/>
      <c r="C6" s="144"/>
      <c r="D6" s="144"/>
      <c r="E6" s="144"/>
      <c r="F6" s="144"/>
      <c r="G6" s="144">
        <v>1200000</v>
      </c>
      <c r="H6" s="144"/>
      <c r="I6" s="144"/>
      <c r="J6" s="144"/>
      <c r="K6" s="144"/>
      <c r="L6" s="144"/>
      <c r="M6" s="144"/>
      <c r="N6" s="144">
        <v>4079000</v>
      </c>
      <c r="O6" s="144"/>
      <c r="P6" s="144"/>
      <c r="Q6" s="144"/>
      <c r="R6" s="144">
        <v>5279000</v>
      </c>
    </row>
    <row r="7" spans="1:18" x14ac:dyDescent="0.25">
      <c r="A7" s="209" t="s">
        <v>225</v>
      </c>
      <c r="B7" s="144"/>
      <c r="C7" s="144"/>
      <c r="D7" s="144"/>
      <c r="E7" s="144"/>
      <c r="F7" s="144"/>
      <c r="G7" s="144">
        <v>1200000</v>
      </c>
      <c r="H7" s="144"/>
      <c r="I7" s="144"/>
      <c r="J7" s="144"/>
      <c r="K7" s="144"/>
      <c r="L7" s="144"/>
      <c r="M7" s="144"/>
      <c r="N7" s="144">
        <v>1381000</v>
      </c>
      <c r="O7" s="144"/>
      <c r="P7" s="144"/>
      <c r="Q7" s="144"/>
      <c r="R7" s="144">
        <v>2581000</v>
      </c>
    </row>
    <row r="8" spans="1:18" x14ac:dyDescent="0.25">
      <c r="A8" s="209" t="s">
        <v>229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>
        <v>2148476</v>
      </c>
      <c r="O8" s="144"/>
      <c r="P8" s="144"/>
      <c r="Q8" s="144"/>
      <c r="R8" s="144">
        <v>2148476</v>
      </c>
    </row>
    <row r="9" spans="1:18" x14ac:dyDescent="0.25">
      <c r="A9" s="209" t="s">
        <v>398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>
        <v>603500</v>
      </c>
      <c r="O9" s="144"/>
      <c r="P9" s="144"/>
      <c r="Q9" s="144"/>
      <c r="R9" s="144">
        <v>603500</v>
      </c>
    </row>
    <row r="10" spans="1:18" x14ac:dyDescent="0.25">
      <c r="A10" s="209" t="s">
        <v>262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>
        <v>1500000</v>
      </c>
      <c r="O10" s="144"/>
      <c r="P10" s="144"/>
      <c r="Q10" s="144"/>
      <c r="R10" s="144">
        <v>1500000</v>
      </c>
    </row>
    <row r="11" spans="1:18" x14ac:dyDescent="0.25">
      <c r="A11" s="143" t="s">
        <v>226</v>
      </c>
      <c r="B11" s="144">
        <v>1295432</v>
      </c>
      <c r="C11" s="144">
        <v>2510000</v>
      </c>
      <c r="D11" s="144">
        <v>180000</v>
      </c>
      <c r="E11" s="144">
        <v>6000000</v>
      </c>
      <c r="F11" s="144">
        <v>2055000</v>
      </c>
      <c r="G11" s="144"/>
      <c r="H11" s="144">
        <v>4985000</v>
      </c>
      <c r="I11" s="144">
        <v>85052827</v>
      </c>
      <c r="J11" s="144">
        <v>166300</v>
      </c>
      <c r="K11" s="144">
        <v>2690000</v>
      </c>
      <c r="L11" s="144">
        <v>3315000</v>
      </c>
      <c r="M11" s="144">
        <v>113000</v>
      </c>
      <c r="N11" s="144">
        <v>3400000</v>
      </c>
      <c r="O11" s="144">
        <v>12950984</v>
      </c>
      <c r="P11" s="144">
        <v>460000</v>
      </c>
      <c r="Q11" s="144">
        <v>900000</v>
      </c>
      <c r="R11" s="144">
        <v>126073543</v>
      </c>
    </row>
    <row r="12" spans="1:18" x14ac:dyDescent="0.25">
      <c r="A12" s="209" t="s">
        <v>248</v>
      </c>
      <c r="B12" s="144"/>
      <c r="C12" s="144">
        <v>300000</v>
      </c>
      <c r="D12" s="144">
        <v>60000</v>
      </c>
      <c r="E12" s="144"/>
      <c r="F12" s="144"/>
      <c r="G12" s="144"/>
      <c r="H12" s="144">
        <v>15000</v>
      </c>
      <c r="I12" s="144">
        <v>13670000</v>
      </c>
      <c r="J12" s="144"/>
      <c r="K12" s="144"/>
      <c r="L12" s="144">
        <v>115000</v>
      </c>
      <c r="M12" s="144"/>
      <c r="N12" s="144"/>
      <c r="O12" s="144">
        <v>730000</v>
      </c>
      <c r="P12" s="144">
        <v>460000</v>
      </c>
      <c r="Q12" s="144">
        <v>900000</v>
      </c>
      <c r="R12" s="144">
        <v>16250000</v>
      </c>
    </row>
    <row r="13" spans="1:18" x14ac:dyDescent="0.25">
      <c r="A13" s="209" t="s">
        <v>225</v>
      </c>
      <c r="B13" s="144"/>
      <c r="C13" s="144"/>
      <c r="D13" s="144">
        <v>120000</v>
      </c>
      <c r="E13" s="144"/>
      <c r="F13" s="144">
        <v>2055000</v>
      </c>
      <c r="G13" s="144"/>
      <c r="H13" s="144"/>
      <c r="I13" s="144">
        <v>19682500</v>
      </c>
      <c r="J13" s="144"/>
      <c r="K13" s="144"/>
      <c r="L13" s="144"/>
      <c r="M13" s="144"/>
      <c r="N13" s="144"/>
      <c r="O13" s="144">
        <v>950000</v>
      </c>
      <c r="P13" s="144"/>
      <c r="Q13" s="144"/>
      <c r="R13" s="144">
        <v>22807500</v>
      </c>
    </row>
    <row r="14" spans="1:18" x14ac:dyDescent="0.25">
      <c r="A14" s="209" t="s">
        <v>229</v>
      </c>
      <c r="B14" s="144"/>
      <c r="C14" s="144"/>
      <c r="D14" s="144"/>
      <c r="E14" s="144"/>
      <c r="F14" s="144"/>
      <c r="G14" s="144"/>
      <c r="H14" s="144"/>
      <c r="I14" s="144">
        <v>26935000</v>
      </c>
      <c r="J14" s="144"/>
      <c r="K14" s="144"/>
      <c r="L14" s="144"/>
      <c r="M14" s="144"/>
      <c r="N14" s="144"/>
      <c r="O14" s="144">
        <v>11270984</v>
      </c>
      <c r="P14" s="144"/>
      <c r="Q14" s="144"/>
      <c r="R14" s="144">
        <v>38205984</v>
      </c>
    </row>
    <row r="15" spans="1:18" x14ac:dyDescent="0.25">
      <c r="A15" s="209" t="s">
        <v>398</v>
      </c>
      <c r="B15" s="144"/>
      <c r="C15" s="144">
        <v>2210000</v>
      </c>
      <c r="D15" s="144"/>
      <c r="E15" s="144"/>
      <c r="F15" s="144"/>
      <c r="G15" s="144"/>
      <c r="H15" s="144">
        <v>1240000</v>
      </c>
      <c r="I15" s="144">
        <v>5227500</v>
      </c>
      <c r="J15" s="144"/>
      <c r="K15" s="144"/>
      <c r="L15" s="144"/>
      <c r="M15" s="144"/>
      <c r="N15" s="144"/>
      <c r="O15" s="144"/>
      <c r="P15" s="144"/>
      <c r="Q15" s="144"/>
      <c r="R15" s="144">
        <v>8677500</v>
      </c>
    </row>
    <row r="16" spans="1:18" x14ac:dyDescent="0.25">
      <c r="A16" s="209" t="s">
        <v>262</v>
      </c>
      <c r="B16" s="144">
        <v>1295432</v>
      </c>
      <c r="C16" s="144"/>
      <c r="D16" s="144"/>
      <c r="E16" s="144">
        <v>6000000</v>
      </c>
      <c r="F16" s="144"/>
      <c r="G16" s="144"/>
      <c r="H16" s="144">
        <v>3730000</v>
      </c>
      <c r="I16" s="144">
        <v>14357827</v>
      </c>
      <c r="J16" s="144">
        <v>166300</v>
      </c>
      <c r="K16" s="144">
        <v>2690000</v>
      </c>
      <c r="L16" s="144">
        <v>3200000</v>
      </c>
      <c r="M16" s="144">
        <v>113000</v>
      </c>
      <c r="N16" s="144">
        <v>3400000</v>
      </c>
      <c r="O16" s="144"/>
      <c r="P16" s="144"/>
      <c r="Q16" s="144"/>
      <c r="R16" s="144">
        <v>34952559</v>
      </c>
    </row>
    <row r="17" spans="1:18" x14ac:dyDescent="0.25">
      <c r="A17" s="209" t="s">
        <v>266</v>
      </c>
      <c r="B17" s="144"/>
      <c r="C17" s="144"/>
      <c r="D17" s="144"/>
      <c r="E17" s="144"/>
      <c r="F17" s="144"/>
      <c r="G17" s="144"/>
      <c r="H17" s="144"/>
      <c r="I17" s="144">
        <v>5180000</v>
      </c>
      <c r="J17" s="144"/>
      <c r="K17" s="144"/>
      <c r="L17" s="144"/>
      <c r="M17" s="144"/>
      <c r="N17" s="144"/>
      <c r="O17" s="144"/>
      <c r="P17" s="144"/>
      <c r="Q17" s="144"/>
      <c r="R17" s="144">
        <v>5180000</v>
      </c>
    </row>
    <row r="18" spans="1:18" x14ac:dyDescent="0.25">
      <c r="A18" s="143" t="s">
        <v>703</v>
      </c>
      <c r="B18" s="144">
        <v>1295432</v>
      </c>
      <c r="C18" s="144">
        <v>2510000</v>
      </c>
      <c r="D18" s="144">
        <v>180000</v>
      </c>
      <c r="E18" s="144">
        <v>6000000</v>
      </c>
      <c r="F18" s="144">
        <v>2055000</v>
      </c>
      <c r="G18" s="144">
        <v>2400000</v>
      </c>
      <c r="H18" s="144">
        <v>4985000</v>
      </c>
      <c r="I18" s="144">
        <v>85052827</v>
      </c>
      <c r="J18" s="144">
        <v>166300</v>
      </c>
      <c r="K18" s="144">
        <v>2690000</v>
      </c>
      <c r="L18" s="144">
        <v>3315000</v>
      </c>
      <c r="M18" s="144">
        <v>113000</v>
      </c>
      <c r="N18" s="144">
        <v>13111976</v>
      </c>
      <c r="O18" s="144">
        <v>12950984</v>
      </c>
      <c r="P18" s="144">
        <v>460000</v>
      </c>
      <c r="Q18" s="144">
        <v>900000</v>
      </c>
      <c r="R18" s="144">
        <v>138185519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3"/>
  <sheetViews>
    <sheetView tabSelected="1" workbookViewId="0">
      <selection activeCell="F15" sqref="F15"/>
    </sheetView>
  </sheetViews>
  <sheetFormatPr baseColWidth="10" defaultRowHeight="15" x14ac:dyDescent="0.25"/>
  <cols>
    <col min="2" max="2" width="27.85546875" customWidth="1"/>
    <col min="3" max="3" width="16.140625" customWidth="1"/>
    <col min="9" max="9" width="9.140625" customWidth="1"/>
    <col min="14" max="14" width="12.85546875" bestFit="1" customWidth="1"/>
  </cols>
  <sheetData>
    <row r="1" spans="1:12" ht="60" x14ac:dyDescent="0.25">
      <c r="A1" s="136" t="s">
        <v>214</v>
      </c>
      <c r="B1" s="122" t="s">
        <v>215</v>
      </c>
      <c r="C1" s="122" t="s">
        <v>216</v>
      </c>
      <c r="D1" s="122" t="s">
        <v>217</v>
      </c>
      <c r="E1" s="137" t="s">
        <v>218</v>
      </c>
      <c r="F1" s="122" t="s">
        <v>4</v>
      </c>
      <c r="G1" s="122" t="s">
        <v>219</v>
      </c>
      <c r="H1" s="122" t="s">
        <v>220</v>
      </c>
      <c r="I1" s="122" t="s">
        <v>221</v>
      </c>
      <c r="J1" s="123" t="s">
        <v>222</v>
      </c>
      <c r="K1" s="123" t="s">
        <v>223</v>
      </c>
    </row>
    <row r="2" spans="1:12" x14ac:dyDescent="0.25">
      <c r="A2" s="138">
        <v>43405</v>
      </c>
      <c r="B2" s="124" t="s">
        <v>99</v>
      </c>
      <c r="C2" s="125" t="s">
        <v>228</v>
      </c>
      <c r="D2" s="125" t="s">
        <v>225</v>
      </c>
      <c r="E2" s="130">
        <v>70000</v>
      </c>
      <c r="F2" s="127" t="s">
        <v>12</v>
      </c>
      <c r="G2" s="128" t="s">
        <v>794</v>
      </c>
      <c r="H2" s="124" t="s">
        <v>399</v>
      </c>
      <c r="I2" s="127" t="s">
        <v>227</v>
      </c>
      <c r="J2" s="125">
        <f t="shared" ref="J2:J66" si="0">E2/9040</f>
        <v>7.7433628318584073</v>
      </c>
      <c r="K2" s="125">
        <v>9040</v>
      </c>
      <c r="L2" s="84"/>
    </row>
    <row r="3" spans="1:12" x14ac:dyDescent="0.25">
      <c r="A3" s="139">
        <v>43405</v>
      </c>
      <c r="B3" s="125" t="s">
        <v>296</v>
      </c>
      <c r="C3" s="124" t="s">
        <v>228</v>
      </c>
      <c r="D3" s="125" t="s">
        <v>248</v>
      </c>
      <c r="E3" s="126">
        <v>50000</v>
      </c>
      <c r="F3" s="127" t="s">
        <v>11</v>
      </c>
      <c r="G3" s="128" t="s">
        <v>794</v>
      </c>
      <c r="H3" s="124" t="s">
        <v>401</v>
      </c>
      <c r="I3" s="127" t="s">
        <v>227</v>
      </c>
      <c r="J3" s="125">
        <f t="shared" si="0"/>
        <v>5.5309734513274336</v>
      </c>
      <c r="K3" s="125">
        <v>9040</v>
      </c>
      <c r="L3" s="84"/>
    </row>
    <row r="4" spans="1:12" x14ac:dyDescent="0.25">
      <c r="A4" s="139">
        <v>43405</v>
      </c>
      <c r="B4" s="125" t="s">
        <v>338</v>
      </c>
      <c r="C4" s="124" t="s">
        <v>228</v>
      </c>
      <c r="D4" s="125" t="s">
        <v>225</v>
      </c>
      <c r="E4" s="126">
        <v>13000</v>
      </c>
      <c r="F4" s="127" t="s">
        <v>9</v>
      </c>
      <c r="G4" s="128" t="s">
        <v>794</v>
      </c>
      <c r="H4" s="124" t="s">
        <v>565</v>
      </c>
      <c r="I4" s="127" t="s">
        <v>227</v>
      </c>
      <c r="J4" s="125">
        <f t="shared" si="0"/>
        <v>1.4380530973451326</v>
      </c>
      <c r="K4" s="125">
        <v>9040</v>
      </c>
      <c r="L4" s="84"/>
    </row>
    <row r="5" spans="1:12" x14ac:dyDescent="0.25">
      <c r="A5" s="139">
        <v>43405</v>
      </c>
      <c r="B5" s="125" t="s">
        <v>367</v>
      </c>
      <c r="C5" s="125" t="s">
        <v>228</v>
      </c>
      <c r="D5" s="132" t="s">
        <v>398</v>
      </c>
      <c r="E5" s="140">
        <v>11000</v>
      </c>
      <c r="F5" s="127" t="s">
        <v>10</v>
      </c>
      <c r="G5" s="128" t="s">
        <v>794</v>
      </c>
      <c r="H5" s="125" t="s">
        <v>565</v>
      </c>
      <c r="I5" s="127" t="s">
        <v>227</v>
      </c>
      <c r="J5" s="125">
        <f t="shared" si="0"/>
        <v>1.2168141592920354</v>
      </c>
      <c r="K5" s="125">
        <v>9040</v>
      </c>
      <c r="L5" s="84"/>
    </row>
    <row r="6" spans="1:12" x14ac:dyDescent="0.25">
      <c r="A6" s="139">
        <v>43405</v>
      </c>
      <c r="B6" s="124" t="s">
        <v>574</v>
      </c>
      <c r="C6" s="124" t="s">
        <v>265</v>
      </c>
      <c r="D6" s="132" t="s">
        <v>266</v>
      </c>
      <c r="E6" s="130">
        <v>3897000</v>
      </c>
      <c r="F6" s="128" t="s">
        <v>573</v>
      </c>
      <c r="G6" s="128" t="s">
        <v>226</v>
      </c>
      <c r="H6" s="125" t="s">
        <v>697</v>
      </c>
      <c r="I6" s="127" t="s">
        <v>227</v>
      </c>
      <c r="J6" s="125">
        <f t="shared" si="0"/>
        <v>431.0840707964602</v>
      </c>
      <c r="K6" s="125">
        <v>9040</v>
      </c>
      <c r="L6" s="84"/>
    </row>
    <row r="7" spans="1:12" x14ac:dyDescent="0.25">
      <c r="A7" s="138">
        <v>43405</v>
      </c>
      <c r="B7" s="128" t="s">
        <v>603</v>
      </c>
      <c r="C7" s="124" t="s">
        <v>265</v>
      </c>
      <c r="D7" s="134" t="s">
        <v>262</v>
      </c>
      <c r="E7" s="130">
        <v>4313750</v>
      </c>
      <c r="F7" s="127" t="s">
        <v>589</v>
      </c>
      <c r="G7" s="128" t="s">
        <v>226</v>
      </c>
      <c r="H7" s="124" t="s">
        <v>575</v>
      </c>
      <c r="I7" s="127" t="s">
        <v>227</v>
      </c>
      <c r="J7" s="125">
        <f t="shared" si="0"/>
        <v>477.18473451327435</v>
      </c>
      <c r="K7" s="125">
        <v>9040</v>
      </c>
      <c r="L7" s="84"/>
    </row>
    <row r="8" spans="1:12" x14ac:dyDescent="0.25">
      <c r="A8" s="138">
        <v>43405</v>
      </c>
      <c r="B8" s="128" t="s">
        <v>607</v>
      </c>
      <c r="C8" s="124" t="s">
        <v>228</v>
      </c>
      <c r="D8" s="320" t="s">
        <v>795</v>
      </c>
      <c r="E8" s="130">
        <v>3400000</v>
      </c>
      <c r="F8" s="127" t="s">
        <v>589</v>
      </c>
      <c r="G8" s="128" t="s">
        <v>226</v>
      </c>
      <c r="H8" s="124" t="s">
        <v>576</v>
      </c>
      <c r="I8" s="127" t="s">
        <v>227</v>
      </c>
      <c r="J8" s="125">
        <f t="shared" si="0"/>
        <v>376.10619469026551</v>
      </c>
      <c r="K8" s="125">
        <v>9040</v>
      </c>
      <c r="L8" s="84"/>
    </row>
    <row r="9" spans="1:12" x14ac:dyDescent="0.25">
      <c r="A9" s="138">
        <v>43405</v>
      </c>
      <c r="B9" s="128" t="s">
        <v>30</v>
      </c>
      <c r="C9" s="124" t="s">
        <v>265</v>
      </c>
      <c r="D9" s="124" t="s">
        <v>262</v>
      </c>
      <c r="E9" s="130">
        <v>3748827</v>
      </c>
      <c r="F9" s="127" t="s">
        <v>589</v>
      </c>
      <c r="G9" s="128" t="s">
        <v>226</v>
      </c>
      <c r="H9" s="124" t="s">
        <v>577</v>
      </c>
      <c r="I9" s="127" t="s">
        <v>227</v>
      </c>
      <c r="J9" s="125">
        <f t="shared" si="0"/>
        <v>414.69325221238938</v>
      </c>
      <c r="K9" s="125">
        <v>9040</v>
      </c>
      <c r="L9" s="84"/>
    </row>
    <row r="10" spans="1:12" x14ac:dyDescent="0.25">
      <c r="A10" s="138">
        <v>43405</v>
      </c>
      <c r="B10" s="128" t="s">
        <v>31</v>
      </c>
      <c r="C10" s="124" t="s">
        <v>606</v>
      </c>
      <c r="D10" s="132" t="s">
        <v>262</v>
      </c>
      <c r="E10" s="130">
        <v>56500</v>
      </c>
      <c r="F10" s="127" t="s">
        <v>589</v>
      </c>
      <c r="G10" s="128" t="s">
        <v>226</v>
      </c>
      <c r="H10" s="124" t="s">
        <v>578</v>
      </c>
      <c r="I10" s="127" t="s">
        <v>227</v>
      </c>
      <c r="J10" s="125">
        <f t="shared" si="0"/>
        <v>6.25</v>
      </c>
      <c r="K10" s="125">
        <v>9040</v>
      </c>
      <c r="L10" s="84"/>
    </row>
    <row r="11" spans="1:12" x14ac:dyDescent="0.25">
      <c r="A11" s="138">
        <v>43405</v>
      </c>
      <c r="B11" s="128" t="s">
        <v>32</v>
      </c>
      <c r="C11" s="124" t="s">
        <v>265</v>
      </c>
      <c r="D11" s="124" t="s">
        <v>262</v>
      </c>
      <c r="E11" s="130">
        <v>462500</v>
      </c>
      <c r="F11" s="127" t="s">
        <v>589</v>
      </c>
      <c r="G11" s="128" t="s">
        <v>226</v>
      </c>
      <c r="H11" s="124" t="s">
        <v>579</v>
      </c>
      <c r="I11" s="127" t="s">
        <v>227</v>
      </c>
      <c r="J11" s="125">
        <f t="shared" si="0"/>
        <v>51.161504424778762</v>
      </c>
      <c r="K11" s="125">
        <v>9040</v>
      </c>
      <c r="L11" s="84"/>
    </row>
    <row r="12" spans="1:12" x14ac:dyDescent="0.25">
      <c r="A12" s="138">
        <v>43405</v>
      </c>
      <c r="B12" s="128" t="s">
        <v>33</v>
      </c>
      <c r="C12" s="124" t="s">
        <v>606</v>
      </c>
      <c r="D12" s="132" t="s">
        <v>262</v>
      </c>
      <c r="E12" s="130">
        <v>56500</v>
      </c>
      <c r="F12" s="127" t="s">
        <v>589</v>
      </c>
      <c r="G12" s="128" t="s">
        <v>226</v>
      </c>
      <c r="H12" s="124" t="s">
        <v>580</v>
      </c>
      <c r="I12" s="127" t="s">
        <v>227</v>
      </c>
      <c r="J12" s="125">
        <f t="shared" si="0"/>
        <v>6.25</v>
      </c>
      <c r="K12" s="125">
        <v>9040</v>
      </c>
      <c r="L12" s="84"/>
    </row>
    <row r="13" spans="1:12" x14ac:dyDescent="0.25">
      <c r="A13" s="138">
        <v>43406</v>
      </c>
      <c r="B13" s="124" t="s">
        <v>19</v>
      </c>
      <c r="C13" s="125" t="s">
        <v>228</v>
      </c>
      <c r="D13" s="125" t="s">
        <v>225</v>
      </c>
      <c r="E13" s="130">
        <v>70000</v>
      </c>
      <c r="F13" s="127" t="s">
        <v>12</v>
      </c>
      <c r="G13" s="128" t="s">
        <v>794</v>
      </c>
      <c r="H13" s="124" t="s">
        <v>612</v>
      </c>
      <c r="I13" s="127" t="s">
        <v>227</v>
      </c>
      <c r="J13" s="125">
        <f t="shared" si="0"/>
        <v>7.7433628318584073</v>
      </c>
      <c r="K13" s="125">
        <v>9040</v>
      </c>
      <c r="L13" s="84"/>
    </row>
    <row r="14" spans="1:12" x14ac:dyDescent="0.25">
      <c r="A14" s="138">
        <v>43406</v>
      </c>
      <c r="B14" s="124" t="s">
        <v>20</v>
      </c>
      <c r="C14" s="125" t="s">
        <v>230</v>
      </c>
      <c r="D14" s="125" t="s">
        <v>225</v>
      </c>
      <c r="E14" s="130">
        <v>1200000</v>
      </c>
      <c r="F14" s="127" t="s">
        <v>12</v>
      </c>
      <c r="G14" s="128" t="s">
        <v>794</v>
      </c>
      <c r="H14" s="124" t="s">
        <v>403</v>
      </c>
      <c r="I14" s="127" t="s">
        <v>227</v>
      </c>
      <c r="J14" s="125">
        <f t="shared" si="0"/>
        <v>132.74336283185841</v>
      </c>
      <c r="K14" s="125">
        <v>9040</v>
      </c>
      <c r="L14" s="84"/>
    </row>
    <row r="15" spans="1:12" x14ac:dyDescent="0.25">
      <c r="A15" s="139">
        <v>43406</v>
      </c>
      <c r="B15" s="125" t="s">
        <v>297</v>
      </c>
      <c r="C15" s="125" t="s">
        <v>228</v>
      </c>
      <c r="D15" s="125" t="s">
        <v>248</v>
      </c>
      <c r="E15" s="126">
        <v>25000</v>
      </c>
      <c r="F15" s="127" t="s">
        <v>11</v>
      </c>
      <c r="G15" s="128" t="s">
        <v>794</v>
      </c>
      <c r="H15" s="124" t="s">
        <v>401</v>
      </c>
      <c r="I15" s="127" t="s">
        <v>227</v>
      </c>
      <c r="J15" s="125">
        <f t="shared" si="0"/>
        <v>2.7654867256637168</v>
      </c>
      <c r="K15" s="125">
        <v>9040</v>
      </c>
      <c r="L15" s="84"/>
    </row>
    <row r="16" spans="1:12" x14ac:dyDescent="0.25">
      <c r="A16" s="139">
        <v>43406</v>
      </c>
      <c r="B16" s="125" t="s">
        <v>298</v>
      </c>
      <c r="C16" s="125" t="s">
        <v>228</v>
      </c>
      <c r="D16" s="125" t="s">
        <v>248</v>
      </c>
      <c r="E16" s="126">
        <v>28500</v>
      </c>
      <c r="F16" s="129" t="s">
        <v>11</v>
      </c>
      <c r="G16" s="128" t="s">
        <v>794</v>
      </c>
      <c r="H16" s="124" t="s">
        <v>400</v>
      </c>
      <c r="I16" s="127" t="s">
        <v>227</v>
      </c>
      <c r="J16" s="125">
        <f t="shared" si="0"/>
        <v>3.1526548672566372</v>
      </c>
      <c r="K16" s="125">
        <v>9040</v>
      </c>
      <c r="L16" s="84"/>
    </row>
    <row r="17" spans="1:12" x14ac:dyDescent="0.25">
      <c r="A17" s="138">
        <v>43406</v>
      </c>
      <c r="B17" s="124" t="s">
        <v>17</v>
      </c>
      <c r="C17" s="124" t="s">
        <v>261</v>
      </c>
      <c r="D17" s="124" t="s">
        <v>262</v>
      </c>
      <c r="E17" s="130">
        <v>195000</v>
      </c>
      <c r="F17" s="129" t="s">
        <v>8</v>
      </c>
      <c r="G17" s="128" t="s">
        <v>226</v>
      </c>
      <c r="H17" s="124" t="s">
        <v>402</v>
      </c>
      <c r="I17" s="127" t="s">
        <v>227</v>
      </c>
      <c r="J17" s="125">
        <f t="shared" si="0"/>
        <v>21.570796460176989</v>
      </c>
      <c r="K17" s="125">
        <v>9040</v>
      </c>
      <c r="L17" s="84"/>
    </row>
    <row r="18" spans="1:12" x14ac:dyDescent="0.25">
      <c r="A18" s="138">
        <v>43406</v>
      </c>
      <c r="B18" s="124" t="s">
        <v>21</v>
      </c>
      <c r="C18" s="124" t="s">
        <v>326</v>
      </c>
      <c r="D18" s="124" t="s">
        <v>262</v>
      </c>
      <c r="E18" s="130">
        <v>3000000</v>
      </c>
      <c r="F18" s="129" t="s">
        <v>8</v>
      </c>
      <c r="G18" s="128" t="s">
        <v>226</v>
      </c>
      <c r="H18" s="124" t="s">
        <v>405</v>
      </c>
      <c r="I18" s="127" t="s">
        <v>227</v>
      </c>
      <c r="J18" s="125">
        <f t="shared" si="0"/>
        <v>331.85840707964604</v>
      </c>
      <c r="K18" s="125">
        <v>9040</v>
      </c>
      <c r="L18" s="84"/>
    </row>
    <row r="19" spans="1:12" x14ac:dyDescent="0.25">
      <c r="A19" s="138">
        <v>43406</v>
      </c>
      <c r="B19" s="124" t="s">
        <v>42</v>
      </c>
      <c r="C19" s="124" t="s">
        <v>228</v>
      </c>
      <c r="D19" s="124" t="s">
        <v>262</v>
      </c>
      <c r="E19" s="130">
        <v>40000</v>
      </c>
      <c r="F19" s="129" t="s">
        <v>8</v>
      </c>
      <c r="G19" s="128" t="s">
        <v>794</v>
      </c>
      <c r="H19" s="124" t="s">
        <v>406</v>
      </c>
      <c r="I19" s="127" t="s">
        <v>227</v>
      </c>
      <c r="J19" s="125">
        <f t="shared" si="0"/>
        <v>4.4247787610619467</v>
      </c>
      <c r="K19" s="125">
        <v>9040</v>
      </c>
      <c r="L19" s="84"/>
    </row>
    <row r="20" spans="1:12" x14ac:dyDescent="0.25">
      <c r="A20" s="138">
        <v>43406</v>
      </c>
      <c r="B20" s="128" t="s">
        <v>104</v>
      </c>
      <c r="C20" s="124" t="s">
        <v>327</v>
      </c>
      <c r="D20" s="125" t="s">
        <v>262</v>
      </c>
      <c r="E20" s="130">
        <v>12000</v>
      </c>
      <c r="F20" s="129" t="s">
        <v>8</v>
      </c>
      <c r="G20" s="128" t="s">
        <v>226</v>
      </c>
      <c r="H20" s="124" t="s">
        <v>409</v>
      </c>
      <c r="I20" s="127" t="s">
        <v>227</v>
      </c>
      <c r="J20" s="125">
        <f t="shared" si="0"/>
        <v>1.3274336283185841</v>
      </c>
      <c r="K20" s="125">
        <v>9040</v>
      </c>
      <c r="L20" s="84"/>
    </row>
    <row r="21" spans="1:12" x14ac:dyDescent="0.25">
      <c r="A21" s="139">
        <v>43406</v>
      </c>
      <c r="B21" s="125" t="s">
        <v>338</v>
      </c>
      <c r="C21" s="125" t="s">
        <v>228</v>
      </c>
      <c r="D21" s="125" t="s">
        <v>225</v>
      </c>
      <c r="E21" s="126">
        <v>13000</v>
      </c>
      <c r="F21" s="128" t="s">
        <v>9</v>
      </c>
      <c r="G21" s="128" t="s">
        <v>794</v>
      </c>
      <c r="H21" s="124" t="s">
        <v>565</v>
      </c>
      <c r="I21" s="127" t="s">
        <v>227</v>
      </c>
      <c r="J21" s="125">
        <f t="shared" si="0"/>
        <v>1.4380530973451326</v>
      </c>
      <c r="K21" s="125">
        <v>9040</v>
      </c>
      <c r="L21" s="84"/>
    </row>
    <row r="22" spans="1:12" x14ac:dyDescent="0.25">
      <c r="A22" s="138">
        <v>43406</v>
      </c>
      <c r="B22" s="124" t="s">
        <v>22</v>
      </c>
      <c r="C22" s="125" t="s">
        <v>228</v>
      </c>
      <c r="D22" s="125" t="s">
        <v>225</v>
      </c>
      <c r="E22" s="126">
        <v>75000</v>
      </c>
      <c r="F22" s="128" t="s">
        <v>9</v>
      </c>
      <c r="G22" s="128" t="s">
        <v>794</v>
      </c>
      <c r="H22" s="124" t="s">
        <v>404</v>
      </c>
      <c r="I22" s="127" t="s">
        <v>227</v>
      </c>
      <c r="J22" s="125">
        <f t="shared" si="0"/>
        <v>8.2964601769911503</v>
      </c>
      <c r="K22" s="125">
        <v>9040</v>
      </c>
      <c r="L22" s="84"/>
    </row>
    <row r="23" spans="1:12" x14ac:dyDescent="0.25">
      <c r="A23" s="138">
        <v>43406</v>
      </c>
      <c r="B23" s="128" t="s">
        <v>364</v>
      </c>
      <c r="C23" s="125" t="s">
        <v>342</v>
      </c>
      <c r="D23" s="125" t="s">
        <v>225</v>
      </c>
      <c r="E23" s="126">
        <v>500000</v>
      </c>
      <c r="F23" s="128" t="s">
        <v>9</v>
      </c>
      <c r="G23" s="128" t="s">
        <v>226</v>
      </c>
      <c r="H23" s="124" t="s">
        <v>408</v>
      </c>
      <c r="I23" s="127" t="s">
        <v>227</v>
      </c>
      <c r="J23" s="125">
        <f t="shared" si="0"/>
        <v>55.309734513274336</v>
      </c>
      <c r="K23" s="125">
        <v>9040</v>
      </c>
      <c r="L23" s="84"/>
    </row>
    <row r="24" spans="1:12" x14ac:dyDescent="0.25">
      <c r="A24" s="139">
        <v>43406</v>
      </c>
      <c r="B24" s="125" t="s">
        <v>367</v>
      </c>
      <c r="C24" s="125" t="s">
        <v>228</v>
      </c>
      <c r="D24" s="132" t="s">
        <v>398</v>
      </c>
      <c r="E24" s="140">
        <v>11000</v>
      </c>
      <c r="F24" s="127" t="s">
        <v>10</v>
      </c>
      <c r="G24" s="128" t="s">
        <v>794</v>
      </c>
      <c r="H24" s="125" t="s">
        <v>565</v>
      </c>
      <c r="I24" s="127" t="s">
        <v>227</v>
      </c>
      <c r="J24" s="125">
        <f t="shared" si="0"/>
        <v>1.2168141592920354</v>
      </c>
      <c r="K24" s="125">
        <v>9040</v>
      </c>
      <c r="L24" s="84"/>
    </row>
    <row r="25" spans="1:12" x14ac:dyDescent="0.25">
      <c r="A25" s="138">
        <v>43406</v>
      </c>
      <c r="B25" s="128" t="s">
        <v>590</v>
      </c>
      <c r="C25" s="124" t="s">
        <v>265</v>
      </c>
      <c r="D25" s="125" t="s">
        <v>229</v>
      </c>
      <c r="E25" s="130">
        <v>13467500</v>
      </c>
      <c r="F25" s="127" t="s">
        <v>589</v>
      </c>
      <c r="G25" s="128" t="s">
        <v>226</v>
      </c>
      <c r="H25" s="124" t="s">
        <v>582</v>
      </c>
      <c r="I25" s="127" t="s">
        <v>227</v>
      </c>
      <c r="J25" s="125">
        <f t="shared" si="0"/>
        <v>1489.7676991150443</v>
      </c>
      <c r="K25" s="125">
        <v>9040</v>
      </c>
      <c r="L25" s="84"/>
    </row>
    <row r="26" spans="1:12" x14ac:dyDescent="0.25">
      <c r="A26" s="138">
        <v>43406</v>
      </c>
      <c r="B26" s="128" t="s">
        <v>591</v>
      </c>
      <c r="C26" s="124" t="s">
        <v>265</v>
      </c>
      <c r="D26" s="127" t="s">
        <v>398</v>
      </c>
      <c r="E26" s="126">
        <v>2613750</v>
      </c>
      <c r="F26" s="127" t="s">
        <v>589</v>
      </c>
      <c r="G26" s="128" t="s">
        <v>226</v>
      </c>
      <c r="H26" s="124" t="s">
        <v>582</v>
      </c>
      <c r="I26" s="127" t="s">
        <v>227</v>
      </c>
      <c r="J26" s="125">
        <f t="shared" si="0"/>
        <v>289.13163716814159</v>
      </c>
      <c r="K26" s="125">
        <v>9040</v>
      </c>
      <c r="L26" s="84"/>
    </row>
    <row r="27" spans="1:12" x14ac:dyDescent="0.25">
      <c r="A27" s="138">
        <v>43406</v>
      </c>
      <c r="B27" s="128" t="s">
        <v>592</v>
      </c>
      <c r="C27" s="124" t="s">
        <v>265</v>
      </c>
      <c r="D27" s="124" t="s">
        <v>225</v>
      </c>
      <c r="E27" s="126">
        <v>2713750</v>
      </c>
      <c r="F27" s="127" t="s">
        <v>589</v>
      </c>
      <c r="G27" s="128" t="s">
        <v>226</v>
      </c>
      <c r="H27" s="124" t="s">
        <v>581</v>
      </c>
      <c r="I27" s="127" t="s">
        <v>227</v>
      </c>
      <c r="J27" s="125">
        <f t="shared" si="0"/>
        <v>300.19358407079648</v>
      </c>
      <c r="K27" s="125">
        <v>9040</v>
      </c>
      <c r="L27" s="84"/>
    </row>
    <row r="28" spans="1:12" x14ac:dyDescent="0.25">
      <c r="A28" s="138">
        <v>43406</v>
      </c>
      <c r="B28" s="128" t="s">
        <v>593</v>
      </c>
      <c r="C28" s="124" t="s">
        <v>265</v>
      </c>
      <c r="D28" s="124" t="s">
        <v>225</v>
      </c>
      <c r="E28" s="126">
        <v>2613750</v>
      </c>
      <c r="F28" s="127" t="s">
        <v>589</v>
      </c>
      <c r="G28" s="128" t="s">
        <v>226</v>
      </c>
      <c r="H28" s="124" t="s">
        <v>581</v>
      </c>
      <c r="I28" s="127" t="s">
        <v>227</v>
      </c>
      <c r="J28" s="125">
        <f t="shared" si="0"/>
        <v>289.13163716814159</v>
      </c>
      <c r="K28" s="125">
        <v>9040</v>
      </c>
      <c r="L28" s="84"/>
    </row>
    <row r="29" spans="1:12" x14ac:dyDescent="0.25">
      <c r="A29" s="138">
        <v>43406</v>
      </c>
      <c r="B29" s="128" t="s">
        <v>741</v>
      </c>
      <c r="C29" s="124" t="s">
        <v>265</v>
      </c>
      <c r="D29" s="124" t="s">
        <v>225</v>
      </c>
      <c r="E29" s="126">
        <v>2213750</v>
      </c>
      <c r="F29" s="127" t="s">
        <v>589</v>
      </c>
      <c r="G29" s="128" t="s">
        <v>226</v>
      </c>
      <c r="H29" s="124" t="s">
        <v>581</v>
      </c>
      <c r="I29" s="127" t="s">
        <v>227</v>
      </c>
      <c r="J29" s="125">
        <f t="shared" ref="J29:J30" si="1">E29/9040</f>
        <v>244.88384955752213</v>
      </c>
      <c r="K29" s="125">
        <v>9040</v>
      </c>
      <c r="L29" s="125"/>
    </row>
    <row r="30" spans="1:12" x14ac:dyDescent="0.25">
      <c r="A30" s="138">
        <v>43406</v>
      </c>
      <c r="B30" s="128" t="s">
        <v>742</v>
      </c>
      <c r="C30" s="124" t="s">
        <v>265</v>
      </c>
      <c r="D30" s="124" t="s">
        <v>225</v>
      </c>
      <c r="E30" s="126">
        <v>2300000</v>
      </c>
      <c r="F30" s="127" t="s">
        <v>589</v>
      </c>
      <c r="G30" s="128" t="s">
        <v>226</v>
      </c>
      <c r="H30" s="124" t="s">
        <v>581</v>
      </c>
      <c r="I30" s="127" t="s">
        <v>227</v>
      </c>
      <c r="J30" s="125">
        <f t="shared" si="1"/>
        <v>254.42477876106196</v>
      </c>
      <c r="K30" s="125">
        <v>9040</v>
      </c>
      <c r="L30" s="125"/>
    </row>
    <row r="31" spans="1:12" x14ac:dyDescent="0.25">
      <c r="A31" s="138">
        <v>43406</v>
      </c>
      <c r="B31" s="128" t="s">
        <v>602</v>
      </c>
      <c r="C31" s="124" t="s">
        <v>265</v>
      </c>
      <c r="D31" s="124" t="s">
        <v>248</v>
      </c>
      <c r="E31" s="130">
        <v>1910000</v>
      </c>
      <c r="F31" s="127" t="s">
        <v>589</v>
      </c>
      <c r="G31" s="128" t="s">
        <v>226</v>
      </c>
      <c r="H31" s="124" t="s">
        <v>581</v>
      </c>
      <c r="I31" s="127" t="s">
        <v>227</v>
      </c>
      <c r="J31" s="125">
        <f t="shared" si="0"/>
        <v>211.28318584070797</v>
      </c>
      <c r="K31" s="125">
        <v>9040</v>
      </c>
      <c r="L31" s="125"/>
    </row>
    <row r="32" spans="1:12" x14ac:dyDescent="0.25">
      <c r="A32" s="138">
        <v>43406</v>
      </c>
      <c r="B32" s="128" t="s">
        <v>594</v>
      </c>
      <c r="C32" s="124" t="s">
        <v>265</v>
      </c>
      <c r="D32" s="134" t="s">
        <v>248</v>
      </c>
      <c r="E32" s="130">
        <v>1525000</v>
      </c>
      <c r="F32" s="127" t="s">
        <v>589</v>
      </c>
      <c r="G32" s="128" t="s">
        <v>226</v>
      </c>
      <c r="H32" s="124" t="s">
        <v>581</v>
      </c>
      <c r="I32" s="127" t="s">
        <v>227</v>
      </c>
      <c r="J32" s="125">
        <f t="shared" si="0"/>
        <v>168.69469026548671</v>
      </c>
      <c r="K32" s="125">
        <v>9040</v>
      </c>
      <c r="L32" s="125"/>
    </row>
    <row r="33" spans="1:12" x14ac:dyDescent="0.25">
      <c r="A33" s="139">
        <v>43407</v>
      </c>
      <c r="B33" s="125" t="s">
        <v>368</v>
      </c>
      <c r="C33" s="125" t="s">
        <v>278</v>
      </c>
      <c r="D33" s="132" t="s">
        <v>398</v>
      </c>
      <c r="E33" s="140">
        <v>100000</v>
      </c>
      <c r="F33" s="127" t="s">
        <v>10</v>
      </c>
      <c r="G33" s="128" t="s">
        <v>226</v>
      </c>
      <c r="H33" s="125" t="s">
        <v>661</v>
      </c>
      <c r="I33" s="127" t="s">
        <v>227</v>
      </c>
      <c r="J33" s="125">
        <f t="shared" si="0"/>
        <v>11.061946902654867</v>
      </c>
      <c r="K33" s="125">
        <v>9040</v>
      </c>
      <c r="L33" s="84"/>
    </row>
    <row r="34" spans="1:12" x14ac:dyDescent="0.25">
      <c r="A34" s="139">
        <v>43407</v>
      </c>
      <c r="B34" s="125" t="s">
        <v>369</v>
      </c>
      <c r="C34" s="125" t="s">
        <v>278</v>
      </c>
      <c r="D34" s="132" t="s">
        <v>398</v>
      </c>
      <c r="E34" s="140">
        <v>100000</v>
      </c>
      <c r="F34" s="127" t="s">
        <v>10</v>
      </c>
      <c r="G34" s="128" t="s">
        <v>226</v>
      </c>
      <c r="H34" s="125" t="s">
        <v>662</v>
      </c>
      <c r="I34" s="127" t="s">
        <v>227</v>
      </c>
      <c r="J34" s="125">
        <f t="shared" si="0"/>
        <v>11.061946902654867</v>
      </c>
      <c r="K34" s="125">
        <v>9040</v>
      </c>
      <c r="L34" s="84"/>
    </row>
    <row r="35" spans="1:12" x14ac:dyDescent="0.25">
      <c r="A35" s="139">
        <v>43407</v>
      </c>
      <c r="B35" s="125" t="s">
        <v>370</v>
      </c>
      <c r="C35" s="125" t="s">
        <v>278</v>
      </c>
      <c r="D35" s="132" t="s">
        <v>398</v>
      </c>
      <c r="E35" s="140">
        <v>100000</v>
      </c>
      <c r="F35" s="127" t="s">
        <v>10</v>
      </c>
      <c r="G35" s="128" t="s">
        <v>226</v>
      </c>
      <c r="H35" s="125" t="s">
        <v>663</v>
      </c>
      <c r="I35" s="127" t="s">
        <v>227</v>
      </c>
      <c r="J35" s="125">
        <f t="shared" si="0"/>
        <v>11.061946902654867</v>
      </c>
      <c r="K35" s="125">
        <v>9040</v>
      </c>
      <c r="L35" s="84"/>
    </row>
    <row r="36" spans="1:12" x14ac:dyDescent="0.25">
      <c r="A36" s="139">
        <v>43407</v>
      </c>
      <c r="B36" s="125" t="s">
        <v>371</v>
      </c>
      <c r="C36" s="125" t="s">
        <v>278</v>
      </c>
      <c r="D36" s="132" t="s">
        <v>398</v>
      </c>
      <c r="E36" s="140">
        <v>100000</v>
      </c>
      <c r="F36" s="127" t="s">
        <v>10</v>
      </c>
      <c r="G36" s="128" t="s">
        <v>226</v>
      </c>
      <c r="H36" s="125" t="s">
        <v>664</v>
      </c>
      <c r="I36" s="127" t="s">
        <v>227</v>
      </c>
      <c r="J36" s="125">
        <f t="shared" si="0"/>
        <v>11.061946902654867</v>
      </c>
      <c r="K36" s="125">
        <v>9040</v>
      </c>
      <c r="L36" s="84"/>
    </row>
    <row r="37" spans="1:12" x14ac:dyDescent="0.25">
      <c r="A37" s="139">
        <v>43407</v>
      </c>
      <c r="B37" s="125" t="s">
        <v>372</v>
      </c>
      <c r="C37" s="125" t="s">
        <v>278</v>
      </c>
      <c r="D37" s="132" t="s">
        <v>398</v>
      </c>
      <c r="E37" s="140">
        <v>100000</v>
      </c>
      <c r="F37" s="127" t="s">
        <v>10</v>
      </c>
      <c r="G37" s="128" t="s">
        <v>226</v>
      </c>
      <c r="H37" s="125" t="s">
        <v>665</v>
      </c>
      <c r="I37" s="127" t="s">
        <v>227</v>
      </c>
      <c r="J37" s="125">
        <f t="shared" si="0"/>
        <v>11.061946902654867</v>
      </c>
      <c r="K37" s="125">
        <v>9040</v>
      </c>
      <c r="L37" s="84"/>
    </row>
    <row r="38" spans="1:12" x14ac:dyDescent="0.25">
      <c r="A38" s="139">
        <v>43407</v>
      </c>
      <c r="B38" s="125" t="s">
        <v>373</v>
      </c>
      <c r="C38" s="125" t="s">
        <v>278</v>
      </c>
      <c r="D38" s="132" t="s">
        <v>398</v>
      </c>
      <c r="E38" s="140">
        <v>100000</v>
      </c>
      <c r="F38" s="127" t="s">
        <v>10</v>
      </c>
      <c r="G38" s="128" t="s">
        <v>226</v>
      </c>
      <c r="H38" s="125" t="s">
        <v>666</v>
      </c>
      <c r="I38" s="127" t="s">
        <v>227</v>
      </c>
      <c r="J38" s="125">
        <f t="shared" si="0"/>
        <v>11.061946902654867</v>
      </c>
      <c r="K38" s="125">
        <v>9040</v>
      </c>
      <c r="L38" s="84"/>
    </row>
    <row r="39" spans="1:12" x14ac:dyDescent="0.25">
      <c r="A39" s="139">
        <v>43407</v>
      </c>
      <c r="B39" s="125" t="s">
        <v>374</v>
      </c>
      <c r="C39" s="125" t="s">
        <v>278</v>
      </c>
      <c r="D39" s="132" t="s">
        <v>398</v>
      </c>
      <c r="E39" s="140">
        <v>100000</v>
      </c>
      <c r="F39" s="127" t="s">
        <v>10</v>
      </c>
      <c r="G39" s="128" t="s">
        <v>226</v>
      </c>
      <c r="H39" s="125" t="s">
        <v>667</v>
      </c>
      <c r="I39" s="127" t="s">
        <v>227</v>
      </c>
      <c r="J39" s="125">
        <f t="shared" si="0"/>
        <v>11.061946902654867</v>
      </c>
      <c r="K39" s="125">
        <v>9040</v>
      </c>
      <c r="L39" s="84"/>
    </row>
    <row r="40" spans="1:12" x14ac:dyDescent="0.25">
      <c r="A40" s="139">
        <v>43407</v>
      </c>
      <c r="B40" s="125" t="s">
        <v>375</v>
      </c>
      <c r="C40" s="125" t="s">
        <v>278</v>
      </c>
      <c r="D40" s="132" t="s">
        <v>398</v>
      </c>
      <c r="E40" s="140">
        <v>100000</v>
      </c>
      <c r="F40" s="127" t="s">
        <v>10</v>
      </c>
      <c r="G40" s="128" t="s">
        <v>226</v>
      </c>
      <c r="H40" s="125" t="s">
        <v>668</v>
      </c>
      <c r="I40" s="127" t="s">
        <v>227</v>
      </c>
      <c r="J40" s="125">
        <f t="shared" si="0"/>
        <v>11.061946902654867</v>
      </c>
      <c r="K40" s="125">
        <v>9040</v>
      </c>
      <c r="L40" s="84"/>
    </row>
    <row r="41" spans="1:12" x14ac:dyDescent="0.25">
      <c r="A41" s="139">
        <v>43408</v>
      </c>
      <c r="B41" s="125" t="s">
        <v>367</v>
      </c>
      <c r="C41" s="125" t="s">
        <v>228</v>
      </c>
      <c r="D41" s="132" t="s">
        <v>398</v>
      </c>
      <c r="E41" s="140">
        <v>11000</v>
      </c>
      <c r="F41" s="127" t="s">
        <v>10</v>
      </c>
      <c r="G41" s="128" t="s">
        <v>794</v>
      </c>
      <c r="H41" s="125" t="s">
        <v>565</v>
      </c>
      <c r="I41" s="127" t="s">
        <v>227</v>
      </c>
      <c r="J41" s="125">
        <f t="shared" si="0"/>
        <v>1.2168141592920354</v>
      </c>
      <c r="K41" s="125">
        <v>9040</v>
      </c>
      <c r="L41" s="84"/>
    </row>
    <row r="42" spans="1:12" x14ac:dyDescent="0.25">
      <c r="A42" s="139">
        <v>43409</v>
      </c>
      <c r="B42" s="124" t="s">
        <v>231</v>
      </c>
      <c r="C42" s="125" t="s">
        <v>228</v>
      </c>
      <c r="D42" s="125" t="s">
        <v>248</v>
      </c>
      <c r="E42" s="126">
        <v>10000</v>
      </c>
      <c r="F42" s="127" t="s">
        <v>75</v>
      </c>
      <c r="G42" s="128" t="s">
        <v>794</v>
      </c>
      <c r="H42" s="124" t="s">
        <v>440</v>
      </c>
      <c r="I42" s="127" t="s">
        <v>227</v>
      </c>
      <c r="J42" s="125">
        <f t="shared" si="0"/>
        <v>1.1061946902654867</v>
      </c>
      <c r="K42" s="125">
        <v>9040</v>
      </c>
      <c r="L42" s="84"/>
    </row>
    <row r="43" spans="1:12" x14ac:dyDescent="0.25">
      <c r="A43" s="139">
        <v>43409</v>
      </c>
      <c r="B43" s="125" t="s">
        <v>249</v>
      </c>
      <c r="C43" s="125" t="s">
        <v>228</v>
      </c>
      <c r="D43" s="125" t="s">
        <v>248</v>
      </c>
      <c r="E43" s="126">
        <v>19000</v>
      </c>
      <c r="F43" s="127" t="s">
        <v>48</v>
      </c>
      <c r="G43" s="128" t="s">
        <v>794</v>
      </c>
      <c r="H43" s="124" t="s">
        <v>416</v>
      </c>
      <c r="I43" s="127" t="s">
        <v>227</v>
      </c>
      <c r="J43" s="125">
        <f t="shared" si="0"/>
        <v>2.1017699115044248</v>
      </c>
      <c r="K43" s="125">
        <v>9040</v>
      </c>
      <c r="L43" s="84"/>
    </row>
    <row r="44" spans="1:12" x14ac:dyDescent="0.25">
      <c r="A44" s="139">
        <v>43409</v>
      </c>
      <c r="B44" s="125" t="s">
        <v>269</v>
      </c>
      <c r="C44" s="125" t="s">
        <v>228</v>
      </c>
      <c r="D44" s="125" t="s">
        <v>248</v>
      </c>
      <c r="E44" s="126">
        <v>81000</v>
      </c>
      <c r="F44" s="127" t="s">
        <v>24</v>
      </c>
      <c r="G44" s="128" t="s">
        <v>794</v>
      </c>
      <c r="H44" s="124" t="s">
        <v>407</v>
      </c>
      <c r="I44" s="127" t="s">
        <v>227</v>
      </c>
      <c r="J44" s="125">
        <f t="shared" si="0"/>
        <v>8.9601769911504423</v>
      </c>
      <c r="K44" s="125">
        <v>9040</v>
      </c>
      <c r="L44" s="84"/>
    </row>
    <row r="45" spans="1:12" x14ac:dyDescent="0.25">
      <c r="A45" s="139">
        <v>43409</v>
      </c>
      <c r="B45" s="128" t="s">
        <v>36</v>
      </c>
      <c r="C45" s="124" t="s">
        <v>265</v>
      </c>
      <c r="D45" s="125" t="s">
        <v>248</v>
      </c>
      <c r="E45" s="126">
        <v>1000000</v>
      </c>
      <c r="F45" s="127" t="s">
        <v>24</v>
      </c>
      <c r="G45" s="128" t="s">
        <v>226</v>
      </c>
      <c r="H45" s="124" t="s">
        <v>410</v>
      </c>
      <c r="I45" s="127" t="s">
        <v>227</v>
      </c>
      <c r="J45" s="125">
        <f t="shared" si="0"/>
        <v>110.61946902654867</v>
      </c>
      <c r="K45" s="125">
        <v>9040</v>
      </c>
      <c r="L45" s="84"/>
    </row>
    <row r="46" spans="1:12" x14ac:dyDescent="0.25">
      <c r="A46" s="139">
        <v>43409</v>
      </c>
      <c r="B46" s="125" t="s">
        <v>270</v>
      </c>
      <c r="C46" s="125" t="s">
        <v>228</v>
      </c>
      <c r="D46" s="125" t="s">
        <v>248</v>
      </c>
      <c r="E46" s="126">
        <v>27000</v>
      </c>
      <c r="F46" s="127" t="s">
        <v>24</v>
      </c>
      <c r="G46" s="128" t="s">
        <v>794</v>
      </c>
      <c r="H46" s="124" t="s">
        <v>412</v>
      </c>
      <c r="I46" s="127" t="s">
        <v>227</v>
      </c>
      <c r="J46" s="125">
        <f t="shared" si="0"/>
        <v>2.9867256637168142</v>
      </c>
      <c r="K46" s="125">
        <v>9040</v>
      </c>
      <c r="L46" s="84"/>
    </row>
    <row r="47" spans="1:12" x14ac:dyDescent="0.25">
      <c r="A47" s="138">
        <v>43409</v>
      </c>
      <c r="B47" s="124" t="s">
        <v>55</v>
      </c>
      <c r="C47" s="125" t="s">
        <v>278</v>
      </c>
      <c r="D47" s="125" t="s">
        <v>248</v>
      </c>
      <c r="E47" s="126">
        <v>300000</v>
      </c>
      <c r="F47" s="127" t="s">
        <v>24</v>
      </c>
      <c r="G47" s="128" t="s">
        <v>226</v>
      </c>
      <c r="H47" s="124" t="s">
        <v>421</v>
      </c>
      <c r="I47" s="127" t="s">
        <v>227</v>
      </c>
      <c r="J47" s="125">
        <f t="shared" si="0"/>
        <v>33.185840707964601</v>
      </c>
      <c r="K47" s="125">
        <v>9040</v>
      </c>
      <c r="L47" s="84"/>
    </row>
    <row r="48" spans="1:12" x14ac:dyDescent="0.25">
      <c r="A48" s="139">
        <v>43409</v>
      </c>
      <c r="B48" s="125" t="s">
        <v>297</v>
      </c>
      <c r="C48" s="125" t="s">
        <v>228</v>
      </c>
      <c r="D48" s="125" t="s">
        <v>248</v>
      </c>
      <c r="E48" s="126">
        <v>25000</v>
      </c>
      <c r="F48" s="129" t="s">
        <v>11</v>
      </c>
      <c r="G48" s="128" t="s">
        <v>794</v>
      </c>
      <c r="H48" s="124" t="s">
        <v>415</v>
      </c>
      <c r="I48" s="127" t="s">
        <v>227</v>
      </c>
      <c r="J48" s="125">
        <f t="shared" si="0"/>
        <v>2.7654867256637168</v>
      </c>
      <c r="K48" s="125">
        <v>9040</v>
      </c>
      <c r="L48" s="84"/>
    </row>
    <row r="49" spans="1:12" x14ac:dyDescent="0.25">
      <c r="A49" s="139">
        <v>43409</v>
      </c>
      <c r="B49" s="128" t="s">
        <v>38</v>
      </c>
      <c r="C49" s="124" t="s">
        <v>265</v>
      </c>
      <c r="D49" s="125" t="s">
        <v>248</v>
      </c>
      <c r="E49" s="126">
        <v>1000000</v>
      </c>
      <c r="F49" s="129" t="s">
        <v>11</v>
      </c>
      <c r="G49" s="128" t="s">
        <v>226</v>
      </c>
      <c r="H49" s="124" t="s">
        <v>687</v>
      </c>
      <c r="I49" s="127" t="s">
        <v>227</v>
      </c>
      <c r="J49" s="125">
        <f t="shared" si="0"/>
        <v>110.61946902654867</v>
      </c>
      <c r="K49" s="125">
        <v>9040</v>
      </c>
      <c r="L49" s="84"/>
    </row>
    <row r="50" spans="1:12" x14ac:dyDescent="0.25">
      <c r="A50" s="139">
        <v>43409</v>
      </c>
      <c r="B50" s="125" t="s">
        <v>324</v>
      </c>
      <c r="C50" s="125" t="s">
        <v>228</v>
      </c>
      <c r="D50" s="125" t="s">
        <v>248</v>
      </c>
      <c r="E50" s="126">
        <v>34000</v>
      </c>
      <c r="F50" s="127" t="s">
        <v>37</v>
      </c>
      <c r="G50" s="128" t="s">
        <v>794</v>
      </c>
      <c r="H50" s="124" t="s">
        <v>413</v>
      </c>
      <c r="I50" s="127" t="s">
        <v>227</v>
      </c>
      <c r="J50" s="125">
        <f t="shared" si="0"/>
        <v>3.7610619469026547</v>
      </c>
      <c r="K50" s="125">
        <v>9040</v>
      </c>
      <c r="L50" s="84"/>
    </row>
    <row r="51" spans="1:12" x14ac:dyDescent="0.25">
      <c r="A51" s="139">
        <v>43409</v>
      </c>
      <c r="B51" s="125" t="s">
        <v>249</v>
      </c>
      <c r="C51" s="125" t="s">
        <v>228</v>
      </c>
      <c r="D51" s="125" t="s">
        <v>248</v>
      </c>
      <c r="E51" s="126">
        <v>17000</v>
      </c>
      <c r="F51" s="127" t="s">
        <v>37</v>
      </c>
      <c r="G51" s="128" t="s">
        <v>794</v>
      </c>
      <c r="H51" s="124" t="s">
        <v>414</v>
      </c>
      <c r="I51" s="127" t="s">
        <v>227</v>
      </c>
      <c r="J51" s="125">
        <f t="shared" si="0"/>
        <v>1.8805309734513274</v>
      </c>
      <c r="K51" s="125">
        <v>9040</v>
      </c>
      <c r="L51" s="84"/>
    </row>
    <row r="52" spans="1:12" x14ac:dyDescent="0.25">
      <c r="A52" s="139">
        <v>43409</v>
      </c>
      <c r="B52" s="125" t="s">
        <v>39</v>
      </c>
      <c r="C52" s="124" t="s">
        <v>265</v>
      </c>
      <c r="D52" s="125" t="s">
        <v>248</v>
      </c>
      <c r="E52" s="126">
        <v>1000000</v>
      </c>
      <c r="F52" s="127" t="s">
        <v>37</v>
      </c>
      <c r="G52" s="128" t="s">
        <v>226</v>
      </c>
      <c r="H52" s="124" t="s">
        <v>411</v>
      </c>
      <c r="I52" s="127" t="s">
        <v>227</v>
      </c>
      <c r="J52" s="125">
        <f t="shared" si="0"/>
        <v>110.61946902654867</v>
      </c>
      <c r="K52" s="125">
        <v>9040</v>
      </c>
      <c r="L52" s="84"/>
    </row>
    <row r="53" spans="1:12" x14ac:dyDescent="0.25">
      <c r="A53" s="138">
        <v>43409</v>
      </c>
      <c r="B53" s="124" t="s">
        <v>54</v>
      </c>
      <c r="C53" s="124" t="s">
        <v>228</v>
      </c>
      <c r="D53" s="124" t="s">
        <v>262</v>
      </c>
      <c r="E53" s="131">
        <v>175000</v>
      </c>
      <c r="F53" s="129" t="s">
        <v>8</v>
      </c>
      <c r="G53" s="128" t="s">
        <v>794</v>
      </c>
      <c r="H53" s="124" t="s">
        <v>420</v>
      </c>
      <c r="I53" s="127" t="s">
        <v>227</v>
      </c>
      <c r="J53" s="125">
        <f t="shared" si="0"/>
        <v>19.358407079646017</v>
      </c>
      <c r="K53" s="125">
        <v>9040</v>
      </c>
      <c r="L53" s="84"/>
    </row>
    <row r="54" spans="1:12" x14ac:dyDescent="0.25">
      <c r="A54" s="138">
        <v>43409</v>
      </c>
      <c r="B54" s="124" t="s">
        <v>56</v>
      </c>
      <c r="C54" s="320" t="s">
        <v>265</v>
      </c>
      <c r="D54" s="320" t="s">
        <v>266</v>
      </c>
      <c r="E54" s="131">
        <v>70000</v>
      </c>
      <c r="F54" s="129" t="s">
        <v>8</v>
      </c>
      <c r="G54" s="128" t="s">
        <v>794</v>
      </c>
      <c r="H54" s="124" t="s">
        <v>422</v>
      </c>
      <c r="I54" s="127" t="s">
        <v>227</v>
      </c>
      <c r="J54" s="125">
        <f t="shared" si="0"/>
        <v>7.7433628318584073</v>
      </c>
      <c r="K54" s="125">
        <v>9040</v>
      </c>
      <c r="L54" s="84"/>
    </row>
    <row r="55" spans="1:12" x14ac:dyDescent="0.25">
      <c r="A55" s="139">
        <v>43409</v>
      </c>
      <c r="B55" s="125" t="s">
        <v>338</v>
      </c>
      <c r="C55" s="124" t="s">
        <v>228</v>
      </c>
      <c r="D55" s="125" t="s">
        <v>225</v>
      </c>
      <c r="E55" s="126">
        <v>13000</v>
      </c>
      <c r="F55" s="128" t="s">
        <v>9</v>
      </c>
      <c r="G55" s="128" t="s">
        <v>794</v>
      </c>
      <c r="H55" s="124" t="s">
        <v>454</v>
      </c>
      <c r="I55" s="127" t="s">
        <v>227</v>
      </c>
      <c r="J55" s="125">
        <f t="shared" si="0"/>
        <v>1.4380530973451326</v>
      </c>
      <c r="K55" s="125">
        <v>9040</v>
      </c>
      <c r="L55" s="84"/>
    </row>
    <row r="56" spans="1:12" x14ac:dyDescent="0.25">
      <c r="A56" s="139">
        <v>43409</v>
      </c>
      <c r="B56" s="125" t="s">
        <v>339</v>
      </c>
      <c r="C56" s="125" t="s">
        <v>228</v>
      </c>
      <c r="D56" s="125" t="s">
        <v>225</v>
      </c>
      <c r="E56" s="126">
        <v>85000</v>
      </c>
      <c r="F56" s="128" t="s">
        <v>9</v>
      </c>
      <c r="G56" s="128" t="s">
        <v>794</v>
      </c>
      <c r="H56" s="124" t="s">
        <v>419</v>
      </c>
      <c r="I56" s="127" t="s">
        <v>227</v>
      </c>
      <c r="J56" s="125">
        <f t="shared" si="0"/>
        <v>9.4026548672566364</v>
      </c>
      <c r="K56" s="125">
        <v>9040</v>
      </c>
      <c r="L56" s="84"/>
    </row>
    <row r="57" spans="1:12" x14ac:dyDescent="0.25">
      <c r="A57" s="139">
        <v>43409</v>
      </c>
      <c r="B57" s="125" t="s">
        <v>367</v>
      </c>
      <c r="C57" s="125" t="s">
        <v>228</v>
      </c>
      <c r="D57" s="132" t="s">
        <v>398</v>
      </c>
      <c r="E57" s="140">
        <v>11000</v>
      </c>
      <c r="F57" s="127" t="s">
        <v>10</v>
      </c>
      <c r="G57" s="128" t="s">
        <v>794</v>
      </c>
      <c r="H57" s="125" t="s">
        <v>418</v>
      </c>
      <c r="I57" s="127" t="s">
        <v>227</v>
      </c>
      <c r="J57" s="125">
        <f t="shared" si="0"/>
        <v>1.2168141592920354</v>
      </c>
      <c r="K57" s="125">
        <v>9040</v>
      </c>
      <c r="L57" s="84"/>
    </row>
    <row r="58" spans="1:12" x14ac:dyDescent="0.25">
      <c r="A58" s="138">
        <v>43410</v>
      </c>
      <c r="B58" s="124" t="s">
        <v>79</v>
      </c>
      <c r="C58" s="125" t="s">
        <v>224</v>
      </c>
      <c r="D58" s="125" t="s">
        <v>229</v>
      </c>
      <c r="E58" s="130">
        <v>600000</v>
      </c>
      <c r="F58" s="128" t="s">
        <v>78</v>
      </c>
      <c r="G58" s="128" t="s">
        <v>226</v>
      </c>
      <c r="H58" s="124" t="s">
        <v>443</v>
      </c>
      <c r="I58" s="127" t="s">
        <v>227</v>
      </c>
      <c r="J58" s="125">
        <f t="shared" si="0"/>
        <v>66.371681415929203</v>
      </c>
      <c r="K58" s="125">
        <v>9040</v>
      </c>
      <c r="L58" s="84"/>
    </row>
    <row r="59" spans="1:12" x14ac:dyDescent="0.25">
      <c r="A59" s="139">
        <v>43410</v>
      </c>
      <c r="B59" s="124" t="s">
        <v>231</v>
      </c>
      <c r="C59" s="125" t="s">
        <v>228</v>
      </c>
      <c r="D59" s="125" t="s">
        <v>248</v>
      </c>
      <c r="E59" s="126">
        <v>10000</v>
      </c>
      <c r="F59" s="127" t="s">
        <v>75</v>
      </c>
      <c r="G59" s="128" t="s">
        <v>794</v>
      </c>
      <c r="H59" s="124" t="s">
        <v>440</v>
      </c>
      <c r="I59" s="127" t="s">
        <v>227</v>
      </c>
      <c r="J59" s="125">
        <f t="shared" si="0"/>
        <v>1.1061946902654867</v>
      </c>
      <c r="K59" s="125">
        <v>9040</v>
      </c>
      <c r="L59" s="84"/>
    </row>
    <row r="60" spans="1:12" x14ac:dyDescent="0.25">
      <c r="A60" s="139">
        <v>43410</v>
      </c>
      <c r="B60" s="125" t="s">
        <v>259</v>
      </c>
      <c r="C60" s="124" t="s">
        <v>228</v>
      </c>
      <c r="D60" s="125" t="s">
        <v>248</v>
      </c>
      <c r="E60" s="126">
        <v>30000</v>
      </c>
      <c r="F60" s="127" t="s">
        <v>75</v>
      </c>
      <c r="G60" s="128" t="s">
        <v>794</v>
      </c>
      <c r="H60" s="124" t="s">
        <v>442</v>
      </c>
      <c r="I60" s="127" t="s">
        <v>227</v>
      </c>
      <c r="J60" s="125">
        <f t="shared" si="0"/>
        <v>3.3185840707964602</v>
      </c>
      <c r="K60" s="125">
        <v>9040</v>
      </c>
      <c r="L60" s="84"/>
    </row>
    <row r="61" spans="1:12" x14ac:dyDescent="0.25">
      <c r="A61" s="139">
        <v>43410</v>
      </c>
      <c r="B61" s="125" t="s">
        <v>249</v>
      </c>
      <c r="C61" s="125" t="s">
        <v>228</v>
      </c>
      <c r="D61" s="125" t="s">
        <v>248</v>
      </c>
      <c r="E61" s="126">
        <v>19000</v>
      </c>
      <c r="F61" s="127" t="s">
        <v>48</v>
      </c>
      <c r="G61" s="128" t="s">
        <v>794</v>
      </c>
      <c r="H61" s="124" t="s">
        <v>417</v>
      </c>
      <c r="I61" s="127" t="s">
        <v>227</v>
      </c>
      <c r="J61" s="125">
        <f t="shared" si="0"/>
        <v>2.1017699115044248</v>
      </c>
      <c r="K61" s="125">
        <v>9040</v>
      </c>
      <c r="L61" s="84"/>
    </row>
    <row r="62" spans="1:12" x14ac:dyDescent="0.25">
      <c r="A62" s="139">
        <v>43410</v>
      </c>
      <c r="B62" s="125" t="s">
        <v>250</v>
      </c>
      <c r="C62" s="125" t="s">
        <v>228</v>
      </c>
      <c r="D62" s="125" t="s">
        <v>248</v>
      </c>
      <c r="E62" s="126">
        <v>16000</v>
      </c>
      <c r="F62" s="127" t="s">
        <v>48</v>
      </c>
      <c r="G62" s="128" t="s">
        <v>794</v>
      </c>
      <c r="H62" s="124" t="s">
        <v>435</v>
      </c>
      <c r="I62" s="127" t="s">
        <v>227</v>
      </c>
      <c r="J62" s="125">
        <f t="shared" si="0"/>
        <v>1.7699115044247788</v>
      </c>
      <c r="K62" s="125">
        <v>9040</v>
      </c>
      <c r="L62" s="84"/>
    </row>
    <row r="63" spans="1:12" x14ac:dyDescent="0.25">
      <c r="A63" s="139">
        <v>43410</v>
      </c>
      <c r="B63" s="125" t="s">
        <v>270</v>
      </c>
      <c r="C63" s="125" t="s">
        <v>228</v>
      </c>
      <c r="D63" s="125" t="s">
        <v>248</v>
      </c>
      <c r="E63" s="126">
        <v>27000</v>
      </c>
      <c r="F63" s="127" t="s">
        <v>24</v>
      </c>
      <c r="G63" s="128" t="s">
        <v>794</v>
      </c>
      <c r="H63" s="124" t="s">
        <v>412</v>
      </c>
      <c r="I63" s="127" t="s">
        <v>227</v>
      </c>
      <c r="J63" s="125">
        <f t="shared" si="0"/>
        <v>2.9867256637168142</v>
      </c>
      <c r="K63" s="125">
        <v>9040</v>
      </c>
      <c r="L63" s="84"/>
    </row>
    <row r="64" spans="1:12" x14ac:dyDescent="0.25">
      <c r="A64" s="139">
        <v>43410</v>
      </c>
      <c r="B64" s="125" t="s">
        <v>271</v>
      </c>
      <c r="C64" s="125" t="s">
        <v>228</v>
      </c>
      <c r="D64" s="125" t="s">
        <v>248</v>
      </c>
      <c r="E64" s="141">
        <v>33000</v>
      </c>
      <c r="F64" s="127" t="s">
        <v>24</v>
      </c>
      <c r="G64" s="128" t="s">
        <v>794</v>
      </c>
      <c r="H64" s="124" t="s">
        <v>423</v>
      </c>
      <c r="I64" s="127" t="s">
        <v>227</v>
      </c>
      <c r="J64" s="125">
        <f t="shared" si="0"/>
        <v>3.6504424778761062</v>
      </c>
      <c r="K64" s="125">
        <v>9040</v>
      </c>
      <c r="L64" s="84"/>
    </row>
    <row r="65" spans="1:12" x14ac:dyDescent="0.25">
      <c r="A65" s="139">
        <v>43410</v>
      </c>
      <c r="B65" s="125" t="s">
        <v>286</v>
      </c>
      <c r="C65" s="125" t="s">
        <v>228</v>
      </c>
      <c r="D65" s="125" t="s">
        <v>248</v>
      </c>
      <c r="E65" s="126">
        <v>10000</v>
      </c>
      <c r="F65" s="127" t="s">
        <v>24</v>
      </c>
      <c r="G65" s="128" t="s">
        <v>794</v>
      </c>
      <c r="H65" s="124" t="s">
        <v>426</v>
      </c>
      <c r="I65" s="127" t="s">
        <v>227</v>
      </c>
      <c r="J65" s="125">
        <f t="shared" si="0"/>
        <v>1.1061946902654867</v>
      </c>
      <c r="K65" s="125">
        <v>9040</v>
      </c>
      <c r="L65" s="84"/>
    </row>
    <row r="66" spans="1:12" x14ac:dyDescent="0.25">
      <c r="A66" s="139">
        <v>43410</v>
      </c>
      <c r="B66" s="125" t="s">
        <v>298</v>
      </c>
      <c r="C66" s="125" t="s">
        <v>228</v>
      </c>
      <c r="D66" s="125" t="s">
        <v>248</v>
      </c>
      <c r="E66" s="126">
        <v>19500</v>
      </c>
      <c r="F66" s="129" t="s">
        <v>11</v>
      </c>
      <c r="G66" s="128" t="s">
        <v>794</v>
      </c>
      <c r="H66" s="124" t="s">
        <v>425</v>
      </c>
      <c r="I66" s="127" t="s">
        <v>227</v>
      </c>
      <c r="J66" s="125">
        <f t="shared" si="0"/>
        <v>2.1570796460176993</v>
      </c>
      <c r="K66" s="125">
        <v>9040</v>
      </c>
      <c r="L66" s="84"/>
    </row>
    <row r="67" spans="1:12" x14ac:dyDescent="0.25">
      <c r="A67" s="139">
        <v>43410</v>
      </c>
      <c r="B67" s="125" t="s">
        <v>297</v>
      </c>
      <c r="C67" s="125" t="s">
        <v>228</v>
      </c>
      <c r="D67" s="125" t="s">
        <v>248</v>
      </c>
      <c r="E67" s="126">
        <v>25000</v>
      </c>
      <c r="F67" s="129" t="s">
        <v>11</v>
      </c>
      <c r="G67" s="128" t="s">
        <v>794</v>
      </c>
      <c r="H67" s="124" t="s">
        <v>415</v>
      </c>
      <c r="I67" s="127" t="s">
        <v>227</v>
      </c>
      <c r="J67" s="125">
        <f t="shared" ref="J67:J131" si="2">E67/9040</f>
        <v>2.7654867256637168</v>
      </c>
      <c r="K67" s="125">
        <v>9040</v>
      </c>
      <c r="L67" s="84"/>
    </row>
    <row r="68" spans="1:12" x14ac:dyDescent="0.25">
      <c r="A68" s="139">
        <v>43410</v>
      </c>
      <c r="B68" s="125" t="s">
        <v>299</v>
      </c>
      <c r="C68" s="125" t="s">
        <v>276</v>
      </c>
      <c r="D68" s="125" t="s">
        <v>248</v>
      </c>
      <c r="E68" s="126">
        <v>10000</v>
      </c>
      <c r="F68" s="129" t="s">
        <v>11</v>
      </c>
      <c r="G68" s="128" t="s">
        <v>226</v>
      </c>
      <c r="H68" s="124" t="s">
        <v>427</v>
      </c>
      <c r="I68" s="127" t="s">
        <v>227</v>
      </c>
      <c r="J68" s="125">
        <f t="shared" si="2"/>
        <v>1.1061946902654867</v>
      </c>
      <c r="K68" s="125">
        <v>9040</v>
      </c>
      <c r="L68" s="84"/>
    </row>
    <row r="69" spans="1:12" x14ac:dyDescent="0.25">
      <c r="A69" s="139">
        <v>43410</v>
      </c>
      <c r="B69" s="125" t="s">
        <v>249</v>
      </c>
      <c r="C69" s="125" t="s">
        <v>228</v>
      </c>
      <c r="D69" s="125" t="s">
        <v>248</v>
      </c>
      <c r="E69" s="126">
        <v>17000</v>
      </c>
      <c r="F69" s="127" t="s">
        <v>37</v>
      </c>
      <c r="G69" s="128" t="s">
        <v>794</v>
      </c>
      <c r="H69" s="124" t="s">
        <v>414</v>
      </c>
      <c r="I69" s="127" t="s">
        <v>227</v>
      </c>
      <c r="J69" s="125">
        <f t="shared" si="2"/>
        <v>1.8805309734513274</v>
      </c>
      <c r="K69" s="125">
        <v>9040</v>
      </c>
      <c r="L69" s="84"/>
    </row>
    <row r="70" spans="1:12" x14ac:dyDescent="0.25">
      <c r="A70" s="139">
        <v>43410</v>
      </c>
      <c r="B70" s="125" t="s">
        <v>737</v>
      </c>
      <c r="C70" s="125" t="s">
        <v>228</v>
      </c>
      <c r="D70" s="125" t="s">
        <v>248</v>
      </c>
      <c r="E70" s="126">
        <v>10000</v>
      </c>
      <c r="F70" s="127" t="s">
        <v>37</v>
      </c>
      <c r="G70" s="128" t="s">
        <v>794</v>
      </c>
      <c r="H70" s="124" t="s">
        <v>424</v>
      </c>
      <c r="I70" s="127" t="s">
        <v>227</v>
      </c>
      <c r="J70" s="125">
        <f t="shared" si="2"/>
        <v>1.1061946902654867</v>
      </c>
      <c r="K70" s="125">
        <v>9040</v>
      </c>
      <c r="L70" s="84"/>
    </row>
    <row r="71" spans="1:12" x14ac:dyDescent="0.25">
      <c r="A71" s="139">
        <v>43410</v>
      </c>
      <c r="B71" s="125" t="s">
        <v>59</v>
      </c>
      <c r="C71" s="125" t="s">
        <v>276</v>
      </c>
      <c r="D71" s="125" t="s">
        <v>248</v>
      </c>
      <c r="E71" s="126">
        <v>10000</v>
      </c>
      <c r="F71" s="127" t="s">
        <v>37</v>
      </c>
      <c r="G71" s="128" t="s">
        <v>226</v>
      </c>
      <c r="H71" s="124" t="s">
        <v>428</v>
      </c>
      <c r="I71" s="127" t="s">
        <v>227</v>
      </c>
      <c r="J71" s="125">
        <f t="shared" si="2"/>
        <v>1.1061946902654867</v>
      </c>
      <c r="K71" s="125">
        <v>9040</v>
      </c>
      <c r="L71" s="84"/>
    </row>
    <row r="72" spans="1:12" x14ac:dyDescent="0.25">
      <c r="A72" s="138">
        <v>43410</v>
      </c>
      <c r="B72" s="124" t="s">
        <v>328</v>
      </c>
      <c r="C72" s="124" t="s">
        <v>329</v>
      </c>
      <c r="D72" s="124" t="s">
        <v>262</v>
      </c>
      <c r="E72" s="130">
        <v>75000</v>
      </c>
      <c r="F72" s="129" t="s">
        <v>8</v>
      </c>
      <c r="G72" s="128" t="s">
        <v>226</v>
      </c>
      <c r="H72" s="124" t="s">
        <v>689</v>
      </c>
      <c r="I72" s="127" t="s">
        <v>227</v>
      </c>
      <c r="J72" s="125">
        <f t="shared" si="2"/>
        <v>8.2964601769911503</v>
      </c>
      <c r="K72" s="125">
        <v>9040</v>
      </c>
      <c r="L72" s="84"/>
    </row>
    <row r="73" spans="1:12" x14ac:dyDescent="0.25">
      <c r="A73" s="138">
        <v>43410</v>
      </c>
      <c r="B73" s="124" t="s">
        <v>66</v>
      </c>
      <c r="C73" s="124" t="s">
        <v>265</v>
      </c>
      <c r="D73" s="124" t="s">
        <v>262</v>
      </c>
      <c r="E73" s="130">
        <v>500000</v>
      </c>
      <c r="F73" s="129" t="s">
        <v>8</v>
      </c>
      <c r="G73" s="128" t="s">
        <v>226</v>
      </c>
      <c r="H73" s="124" t="s">
        <v>431</v>
      </c>
      <c r="I73" s="127" t="s">
        <v>227</v>
      </c>
      <c r="J73" s="125">
        <f t="shared" si="2"/>
        <v>55.309734513274336</v>
      </c>
      <c r="K73" s="125">
        <v>9040</v>
      </c>
      <c r="L73" s="84"/>
    </row>
    <row r="74" spans="1:12" x14ac:dyDescent="0.25">
      <c r="A74" s="138">
        <v>43410</v>
      </c>
      <c r="B74" s="124" t="s">
        <v>67</v>
      </c>
      <c r="C74" s="124" t="s">
        <v>228</v>
      </c>
      <c r="D74" s="124" t="s">
        <v>262</v>
      </c>
      <c r="E74" s="130">
        <v>70000</v>
      </c>
      <c r="F74" s="129" t="s">
        <v>8</v>
      </c>
      <c r="G74" s="128" t="s">
        <v>794</v>
      </c>
      <c r="H74" s="124" t="s">
        <v>432</v>
      </c>
      <c r="I74" s="127" t="s">
        <v>227</v>
      </c>
      <c r="J74" s="125">
        <f t="shared" si="2"/>
        <v>7.7433628318584073</v>
      </c>
      <c r="K74" s="125">
        <v>9040</v>
      </c>
      <c r="L74" s="84"/>
    </row>
    <row r="75" spans="1:12" x14ac:dyDescent="0.25">
      <c r="A75" s="138">
        <v>43410</v>
      </c>
      <c r="B75" s="124" t="s">
        <v>330</v>
      </c>
      <c r="C75" s="124" t="s">
        <v>261</v>
      </c>
      <c r="D75" s="124" t="s">
        <v>262</v>
      </c>
      <c r="E75" s="130">
        <v>140000</v>
      </c>
      <c r="F75" s="129" t="s">
        <v>8</v>
      </c>
      <c r="G75" s="128" t="s">
        <v>226</v>
      </c>
      <c r="H75" s="124" t="s">
        <v>433</v>
      </c>
      <c r="I75" s="127" t="s">
        <v>227</v>
      </c>
      <c r="J75" s="125">
        <f t="shared" si="2"/>
        <v>15.486725663716815</v>
      </c>
      <c r="K75" s="125">
        <v>9040</v>
      </c>
      <c r="L75" s="84"/>
    </row>
    <row r="76" spans="1:12" x14ac:dyDescent="0.25">
      <c r="A76" s="138">
        <v>43410</v>
      </c>
      <c r="B76" s="124" t="s">
        <v>331</v>
      </c>
      <c r="C76" s="124" t="s">
        <v>228</v>
      </c>
      <c r="D76" s="124" t="s">
        <v>262</v>
      </c>
      <c r="E76" s="130">
        <v>15000</v>
      </c>
      <c r="F76" s="129" t="s">
        <v>8</v>
      </c>
      <c r="G76" s="128" t="s">
        <v>794</v>
      </c>
      <c r="H76" s="124" t="s">
        <v>434</v>
      </c>
      <c r="I76" s="127" t="s">
        <v>227</v>
      </c>
      <c r="J76" s="125">
        <f t="shared" si="2"/>
        <v>1.6592920353982301</v>
      </c>
      <c r="K76" s="125">
        <v>9040</v>
      </c>
      <c r="L76" s="84"/>
    </row>
    <row r="77" spans="1:12" x14ac:dyDescent="0.25">
      <c r="A77" s="138">
        <v>43410</v>
      </c>
      <c r="B77" s="124" t="s">
        <v>71</v>
      </c>
      <c r="C77" s="124" t="s">
        <v>261</v>
      </c>
      <c r="D77" s="124" t="s">
        <v>262</v>
      </c>
      <c r="E77" s="130">
        <v>70000</v>
      </c>
      <c r="F77" s="129" t="s">
        <v>8</v>
      </c>
      <c r="G77" s="128" t="s">
        <v>226</v>
      </c>
      <c r="H77" s="124" t="s">
        <v>436</v>
      </c>
      <c r="I77" s="127" t="s">
        <v>227</v>
      </c>
      <c r="J77" s="125">
        <f t="shared" si="2"/>
        <v>7.7433628318584073</v>
      </c>
      <c r="K77" s="125">
        <v>9040</v>
      </c>
      <c r="L77" s="84"/>
    </row>
    <row r="78" spans="1:12" x14ac:dyDescent="0.25">
      <c r="A78" s="138">
        <v>43410</v>
      </c>
      <c r="B78" s="124" t="s">
        <v>72</v>
      </c>
      <c r="C78" s="124" t="s">
        <v>261</v>
      </c>
      <c r="D78" s="124" t="s">
        <v>262</v>
      </c>
      <c r="E78" s="130">
        <v>20000</v>
      </c>
      <c r="F78" s="129" t="s">
        <v>8</v>
      </c>
      <c r="G78" s="128" t="s">
        <v>226</v>
      </c>
      <c r="H78" s="124" t="s">
        <v>437</v>
      </c>
      <c r="I78" s="127" t="s">
        <v>227</v>
      </c>
      <c r="J78" s="125">
        <f t="shared" si="2"/>
        <v>2.2123893805309733</v>
      </c>
      <c r="K78" s="125">
        <v>9040</v>
      </c>
      <c r="L78" s="84"/>
    </row>
    <row r="79" spans="1:12" x14ac:dyDescent="0.25">
      <c r="A79" s="138">
        <v>43410</v>
      </c>
      <c r="B79" s="124" t="s">
        <v>73</v>
      </c>
      <c r="C79" s="320" t="s">
        <v>228</v>
      </c>
      <c r="D79" s="124" t="s">
        <v>262</v>
      </c>
      <c r="E79" s="130">
        <v>70000</v>
      </c>
      <c r="F79" s="129" t="s">
        <v>8</v>
      </c>
      <c r="G79" s="128" t="s">
        <v>226</v>
      </c>
      <c r="H79" s="124" t="s">
        <v>438</v>
      </c>
      <c r="I79" s="127" t="s">
        <v>227</v>
      </c>
      <c r="J79" s="125">
        <f t="shared" si="2"/>
        <v>7.7433628318584073</v>
      </c>
      <c r="K79" s="125">
        <v>9040</v>
      </c>
      <c r="L79" s="84"/>
    </row>
    <row r="80" spans="1:12" x14ac:dyDescent="0.25">
      <c r="A80" s="138">
        <v>43410</v>
      </c>
      <c r="B80" s="124" t="s">
        <v>74</v>
      </c>
      <c r="C80" s="124" t="s">
        <v>261</v>
      </c>
      <c r="D80" s="124" t="s">
        <v>262</v>
      </c>
      <c r="E80" s="130">
        <v>20000</v>
      </c>
      <c r="F80" s="129" t="s">
        <v>8</v>
      </c>
      <c r="G80" s="128" t="s">
        <v>226</v>
      </c>
      <c r="H80" s="124" t="s">
        <v>439</v>
      </c>
      <c r="I80" s="127" t="s">
        <v>227</v>
      </c>
      <c r="J80" s="125">
        <f t="shared" si="2"/>
        <v>2.2123893805309733</v>
      </c>
      <c r="K80" s="125">
        <v>9040</v>
      </c>
      <c r="L80" s="84"/>
    </row>
    <row r="81" spans="1:13" x14ac:dyDescent="0.25">
      <c r="A81" s="138">
        <v>43410</v>
      </c>
      <c r="B81" s="124" t="s">
        <v>80</v>
      </c>
      <c r="C81" s="124" t="s">
        <v>228</v>
      </c>
      <c r="D81" s="124" t="s">
        <v>262</v>
      </c>
      <c r="E81" s="130">
        <v>50000</v>
      </c>
      <c r="F81" s="129" t="s">
        <v>8</v>
      </c>
      <c r="G81" s="128" t="s">
        <v>794</v>
      </c>
      <c r="H81" s="124" t="s">
        <v>444</v>
      </c>
      <c r="I81" s="127" t="s">
        <v>227</v>
      </c>
      <c r="J81" s="125">
        <f t="shared" si="2"/>
        <v>5.5309734513274336</v>
      </c>
      <c r="K81" s="125">
        <v>9040</v>
      </c>
      <c r="L81" s="84"/>
    </row>
    <row r="82" spans="1:13" x14ac:dyDescent="0.25">
      <c r="A82" s="138">
        <v>43410</v>
      </c>
      <c r="B82" s="124" t="s">
        <v>81</v>
      </c>
      <c r="C82" s="124" t="s">
        <v>276</v>
      </c>
      <c r="D82" s="124" t="s">
        <v>262</v>
      </c>
      <c r="E82" s="130">
        <v>800000</v>
      </c>
      <c r="F82" s="129" t="s">
        <v>8</v>
      </c>
      <c r="G82" s="128" t="s">
        <v>226</v>
      </c>
      <c r="H82" s="124" t="s">
        <v>445</v>
      </c>
      <c r="I82" s="127" t="s">
        <v>227</v>
      </c>
      <c r="J82" s="125">
        <f t="shared" si="2"/>
        <v>88.495575221238937</v>
      </c>
      <c r="K82" s="125">
        <v>9040</v>
      </c>
      <c r="L82" s="84"/>
    </row>
    <row r="83" spans="1:13" x14ac:dyDescent="0.25">
      <c r="A83" s="138">
        <v>43410</v>
      </c>
      <c r="B83" s="124" t="s">
        <v>82</v>
      </c>
      <c r="C83" s="124" t="s">
        <v>228</v>
      </c>
      <c r="D83" s="124" t="s">
        <v>262</v>
      </c>
      <c r="E83" s="130">
        <v>5000</v>
      </c>
      <c r="F83" s="129" t="s">
        <v>8</v>
      </c>
      <c r="G83" s="128" t="s">
        <v>794</v>
      </c>
      <c r="H83" s="124" t="s">
        <v>446</v>
      </c>
      <c r="I83" s="127" t="s">
        <v>227</v>
      </c>
      <c r="J83" s="125">
        <f t="shared" si="2"/>
        <v>0.55309734513274333</v>
      </c>
      <c r="K83" s="125">
        <v>9040</v>
      </c>
      <c r="L83" s="84"/>
    </row>
    <row r="84" spans="1:13" x14ac:dyDescent="0.25">
      <c r="A84" s="139">
        <v>43410</v>
      </c>
      <c r="B84" s="125" t="s">
        <v>338</v>
      </c>
      <c r="C84" s="125" t="s">
        <v>228</v>
      </c>
      <c r="D84" s="125" t="s">
        <v>225</v>
      </c>
      <c r="E84" s="126">
        <v>13000</v>
      </c>
      <c r="F84" s="128" t="s">
        <v>9</v>
      </c>
      <c r="G84" s="128" t="s">
        <v>794</v>
      </c>
      <c r="H84" s="124" t="s">
        <v>454</v>
      </c>
      <c r="I84" s="127" t="s">
        <v>227</v>
      </c>
      <c r="J84" s="125">
        <f t="shared" si="2"/>
        <v>1.4380530973451326</v>
      </c>
      <c r="K84" s="125">
        <v>9040</v>
      </c>
      <c r="L84" s="84"/>
    </row>
    <row r="85" spans="1:13" x14ac:dyDescent="0.25">
      <c r="A85" s="139">
        <v>43410</v>
      </c>
      <c r="B85" s="125" t="s">
        <v>367</v>
      </c>
      <c r="C85" s="125" t="s">
        <v>228</v>
      </c>
      <c r="D85" s="132" t="s">
        <v>398</v>
      </c>
      <c r="E85" s="140">
        <v>11000</v>
      </c>
      <c r="F85" s="127" t="s">
        <v>10</v>
      </c>
      <c r="G85" s="128" t="s">
        <v>794</v>
      </c>
      <c r="H85" s="125" t="s">
        <v>418</v>
      </c>
      <c r="I85" s="127" t="s">
        <v>227</v>
      </c>
      <c r="J85" s="125">
        <f t="shared" si="2"/>
        <v>1.2168141592920354</v>
      </c>
      <c r="K85" s="125">
        <v>9040</v>
      </c>
      <c r="L85" s="84"/>
    </row>
    <row r="86" spans="1:13" x14ac:dyDescent="0.25">
      <c r="A86" s="139">
        <v>43410</v>
      </c>
      <c r="B86" s="125" t="s">
        <v>376</v>
      </c>
      <c r="C86" s="125" t="s">
        <v>278</v>
      </c>
      <c r="D86" s="132" t="s">
        <v>398</v>
      </c>
      <c r="E86" s="140">
        <v>100000</v>
      </c>
      <c r="F86" s="127" t="s">
        <v>10</v>
      </c>
      <c r="G86" s="128" t="s">
        <v>226</v>
      </c>
      <c r="H86" s="125" t="s">
        <v>549</v>
      </c>
      <c r="I86" s="127" t="s">
        <v>227</v>
      </c>
      <c r="J86" s="125">
        <f t="shared" si="2"/>
        <v>11.061946902654867</v>
      </c>
      <c r="K86" s="125">
        <v>9040</v>
      </c>
      <c r="L86" s="84"/>
    </row>
    <row r="87" spans="1:13" x14ac:dyDescent="0.25">
      <c r="A87" s="139">
        <v>43410</v>
      </c>
      <c r="B87" s="125" t="s">
        <v>377</v>
      </c>
      <c r="C87" s="125" t="s">
        <v>278</v>
      </c>
      <c r="D87" s="132" t="s">
        <v>398</v>
      </c>
      <c r="E87" s="140">
        <v>100000</v>
      </c>
      <c r="F87" s="127" t="s">
        <v>10</v>
      </c>
      <c r="G87" s="128" t="s">
        <v>226</v>
      </c>
      <c r="H87" s="125" t="s">
        <v>550</v>
      </c>
      <c r="I87" s="127" t="s">
        <v>227</v>
      </c>
      <c r="J87" s="125">
        <f t="shared" si="2"/>
        <v>11.061946902654867</v>
      </c>
      <c r="K87" s="125">
        <v>9040</v>
      </c>
      <c r="L87" s="84"/>
      <c r="M87" t="s">
        <v>40</v>
      </c>
    </row>
    <row r="88" spans="1:13" x14ac:dyDescent="0.25">
      <c r="A88" s="139">
        <v>43410</v>
      </c>
      <c r="B88" s="125" t="s">
        <v>378</v>
      </c>
      <c r="C88" s="125" t="s">
        <v>278</v>
      </c>
      <c r="D88" s="132" t="s">
        <v>398</v>
      </c>
      <c r="E88" s="140">
        <v>100000</v>
      </c>
      <c r="F88" s="127" t="s">
        <v>10</v>
      </c>
      <c r="G88" s="128" t="s">
        <v>226</v>
      </c>
      <c r="H88" s="125" t="s">
        <v>551</v>
      </c>
      <c r="I88" s="127" t="s">
        <v>227</v>
      </c>
      <c r="J88" s="125">
        <f t="shared" si="2"/>
        <v>11.061946902654867</v>
      </c>
      <c r="K88" s="125">
        <v>9040</v>
      </c>
      <c r="L88" s="84"/>
    </row>
    <row r="89" spans="1:13" x14ac:dyDescent="0.25">
      <c r="A89" s="139">
        <v>43410</v>
      </c>
      <c r="B89" s="125" t="s">
        <v>379</v>
      </c>
      <c r="C89" s="125" t="s">
        <v>278</v>
      </c>
      <c r="D89" s="132" t="s">
        <v>398</v>
      </c>
      <c r="E89" s="140">
        <v>100000</v>
      </c>
      <c r="F89" s="127" t="s">
        <v>10</v>
      </c>
      <c r="G89" s="128" t="s">
        <v>226</v>
      </c>
      <c r="H89" s="125" t="s">
        <v>552</v>
      </c>
      <c r="I89" s="127" t="s">
        <v>227</v>
      </c>
      <c r="J89" s="125">
        <f t="shared" si="2"/>
        <v>11.061946902654867</v>
      </c>
      <c r="K89" s="125">
        <v>9040</v>
      </c>
      <c r="L89" s="84"/>
    </row>
    <row r="90" spans="1:13" x14ac:dyDescent="0.25">
      <c r="A90" s="138">
        <v>43410</v>
      </c>
      <c r="B90" s="124" t="s">
        <v>64</v>
      </c>
      <c r="C90" s="124" t="s">
        <v>228</v>
      </c>
      <c r="D90" s="132" t="s">
        <v>229</v>
      </c>
      <c r="E90" s="130">
        <v>400000</v>
      </c>
      <c r="F90" s="128" t="s">
        <v>63</v>
      </c>
      <c r="G90" s="128" t="s">
        <v>794</v>
      </c>
      <c r="H90" s="124" t="s">
        <v>429</v>
      </c>
      <c r="I90" s="127" t="s">
        <v>227</v>
      </c>
      <c r="J90" s="125">
        <f t="shared" si="2"/>
        <v>44.247787610619469</v>
      </c>
      <c r="K90" s="125">
        <v>9040</v>
      </c>
      <c r="L90" s="84"/>
    </row>
    <row r="91" spans="1:13" x14ac:dyDescent="0.25">
      <c r="A91" s="138">
        <v>43410</v>
      </c>
      <c r="B91" s="124" t="s">
        <v>65</v>
      </c>
      <c r="C91" s="124" t="s">
        <v>228</v>
      </c>
      <c r="D91" s="132" t="s">
        <v>229</v>
      </c>
      <c r="E91" s="130">
        <v>70000</v>
      </c>
      <c r="F91" s="128" t="s">
        <v>63</v>
      </c>
      <c r="G91" s="128" t="s">
        <v>794</v>
      </c>
      <c r="H91" s="124" t="s">
        <v>430</v>
      </c>
      <c r="I91" s="127" t="s">
        <v>227</v>
      </c>
      <c r="J91" s="125">
        <f t="shared" si="2"/>
        <v>7.7433628318584073</v>
      </c>
      <c r="K91" s="125">
        <v>9040</v>
      </c>
      <c r="L91" s="84"/>
    </row>
    <row r="92" spans="1:13" x14ac:dyDescent="0.25">
      <c r="A92" s="138">
        <v>43410</v>
      </c>
      <c r="B92" s="124" t="s">
        <v>77</v>
      </c>
      <c r="C92" s="124" t="s">
        <v>228</v>
      </c>
      <c r="D92" s="132" t="s">
        <v>229</v>
      </c>
      <c r="E92" s="130">
        <v>70000</v>
      </c>
      <c r="F92" s="128" t="s">
        <v>63</v>
      </c>
      <c r="G92" s="128" t="s">
        <v>794</v>
      </c>
      <c r="H92" s="124" t="s">
        <v>441</v>
      </c>
      <c r="I92" s="127" t="s">
        <v>227</v>
      </c>
      <c r="J92" s="125">
        <f t="shared" si="2"/>
        <v>7.7433628318584073</v>
      </c>
      <c r="K92" s="125">
        <v>9040</v>
      </c>
      <c r="L92" s="84"/>
    </row>
    <row r="93" spans="1:13" x14ac:dyDescent="0.25">
      <c r="A93" s="139">
        <v>43411</v>
      </c>
      <c r="B93" s="124" t="s">
        <v>231</v>
      </c>
      <c r="C93" s="124" t="s">
        <v>228</v>
      </c>
      <c r="D93" s="125" t="s">
        <v>248</v>
      </c>
      <c r="E93" s="126">
        <v>10000</v>
      </c>
      <c r="F93" s="127" t="s">
        <v>75</v>
      </c>
      <c r="G93" s="128" t="s">
        <v>794</v>
      </c>
      <c r="H93" s="124" t="s">
        <v>440</v>
      </c>
      <c r="I93" s="127" t="s">
        <v>227</v>
      </c>
      <c r="J93" s="125">
        <f t="shared" si="2"/>
        <v>1.1061946902654867</v>
      </c>
      <c r="K93" s="125">
        <v>9040</v>
      </c>
      <c r="L93" s="84"/>
    </row>
    <row r="94" spans="1:13" x14ac:dyDescent="0.25">
      <c r="A94" s="139">
        <v>43411</v>
      </c>
      <c r="B94" s="124" t="s">
        <v>233</v>
      </c>
      <c r="C94" s="124" t="s">
        <v>228</v>
      </c>
      <c r="D94" s="125" t="s">
        <v>248</v>
      </c>
      <c r="E94" s="126">
        <v>70000</v>
      </c>
      <c r="F94" s="127" t="s">
        <v>75</v>
      </c>
      <c r="G94" s="128" t="s">
        <v>794</v>
      </c>
      <c r="H94" s="124" t="s">
        <v>617</v>
      </c>
      <c r="I94" s="127" t="s">
        <v>227</v>
      </c>
      <c r="J94" s="125">
        <f t="shared" si="2"/>
        <v>7.7433628318584073</v>
      </c>
      <c r="K94" s="125">
        <v>9040</v>
      </c>
      <c r="L94" s="84"/>
    </row>
    <row r="95" spans="1:13" x14ac:dyDescent="0.25">
      <c r="A95" s="139">
        <v>43411</v>
      </c>
      <c r="B95" s="125" t="s">
        <v>249</v>
      </c>
      <c r="C95" s="125" t="s">
        <v>228</v>
      </c>
      <c r="D95" s="125" t="s">
        <v>248</v>
      </c>
      <c r="E95" s="126">
        <v>19000</v>
      </c>
      <c r="F95" s="127" t="s">
        <v>48</v>
      </c>
      <c r="G95" s="128" t="s">
        <v>794</v>
      </c>
      <c r="H95" s="124" t="s">
        <v>417</v>
      </c>
      <c r="I95" s="127" t="s">
        <v>227</v>
      </c>
      <c r="J95" s="125">
        <f t="shared" si="2"/>
        <v>2.1017699115044248</v>
      </c>
      <c r="K95" s="125">
        <v>9040</v>
      </c>
      <c r="L95" s="84"/>
    </row>
    <row r="96" spans="1:13" x14ac:dyDescent="0.25">
      <c r="A96" s="138">
        <v>43411</v>
      </c>
      <c r="B96" s="124" t="s">
        <v>84</v>
      </c>
      <c r="C96" s="125" t="s">
        <v>228</v>
      </c>
      <c r="D96" s="125" t="s">
        <v>248</v>
      </c>
      <c r="E96" s="126">
        <v>10000</v>
      </c>
      <c r="F96" s="127" t="s">
        <v>48</v>
      </c>
      <c r="G96" s="128" t="s">
        <v>794</v>
      </c>
      <c r="H96" s="124" t="s">
        <v>447</v>
      </c>
      <c r="I96" s="127" t="s">
        <v>227</v>
      </c>
      <c r="J96" s="125">
        <f t="shared" si="2"/>
        <v>1.1061946902654867</v>
      </c>
      <c r="K96" s="125">
        <v>9040</v>
      </c>
      <c r="L96" s="84"/>
    </row>
    <row r="97" spans="1:12" x14ac:dyDescent="0.25">
      <c r="A97" s="139">
        <v>43411</v>
      </c>
      <c r="B97" s="125" t="s">
        <v>270</v>
      </c>
      <c r="C97" s="125" t="s">
        <v>228</v>
      </c>
      <c r="D97" s="125" t="s">
        <v>248</v>
      </c>
      <c r="E97" s="126">
        <v>27000</v>
      </c>
      <c r="F97" s="127" t="s">
        <v>24</v>
      </c>
      <c r="G97" s="128" t="s">
        <v>794</v>
      </c>
      <c r="H97" s="124" t="s">
        <v>426</v>
      </c>
      <c r="I97" s="127" t="s">
        <v>227</v>
      </c>
      <c r="J97" s="125">
        <f t="shared" si="2"/>
        <v>2.9867256637168142</v>
      </c>
      <c r="K97" s="125">
        <v>9040</v>
      </c>
      <c r="L97" s="84"/>
    </row>
    <row r="98" spans="1:12" x14ac:dyDescent="0.25">
      <c r="A98" s="139">
        <v>43411</v>
      </c>
      <c r="B98" s="125" t="s">
        <v>297</v>
      </c>
      <c r="C98" s="125" t="s">
        <v>228</v>
      </c>
      <c r="D98" s="125" t="s">
        <v>248</v>
      </c>
      <c r="E98" s="126">
        <v>25000</v>
      </c>
      <c r="F98" s="129" t="s">
        <v>11</v>
      </c>
      <c r="G98" s="128" t="s">
        <v>794</v>
      </c>
      <c r="H98" s="124" t="s">
        <v>415</v>
      </c>
      <c r="I98" s="127" t="s">
        <v>227</v>
      </c>
      <c r="J98" s="125">
        <f t="shared" si="2"/>
        <v>2.7654867256637168</v>
      </c>
      <c r="K98" s="125">
        <v>9040</v>
      </c>
      <c r="L98" s="84"/>
    </row>
    <row r="99" spans="1:12" x14ac:dyDescent="0.25">
      <c r="A99" s="139">
        <v>43411</v>
      </c>
      <c r="B99" s="125" t="s">
        <v>338</v>
      </c>
      <c r="C99" s="125" t="s">
        <v>228</v>
      </c>
      <c r="D99" s="125" t="s">
        <v>225</v>
      </c>
      <c r="E99" s="126">
        <v>13000</v>
      </c>
      <c r="F99" s="128" t="s">
        <v>9</v>
      </c>
      <c r="G99" s="128" t="s">
        <v>794</v>
      </c>
      <c r="H99" s="124" t="s">
        <v>454</v>
      </c>
      <c r="I99" s="127" t="s">
        <v>227</v>
      </c>
      <c r="J99" s="125">
        <f t="shared" si="2"/>
        <v>1.4380530973451326</v>
      </c>
      <c r="K99" s="125">
        <v>9040</v>
      </c>
      <c r="L99" s="84"/>
    </row>
    <row r="100" spans="1:12" x14ac:dyDescent="0.25">
      <c r="A100" s="139">
        <v>43411</v>
      </c>
      <c r="B100" s="125" t="s">
        <v>367</v>
      </c>
      <c r="C100" s="125" t="s">
        <v>228</v>
      </c>
      <c r="D100" s="132" t="s">
        <v>398</v>
      </c>
      <c r="E100" s="140">
        <v>11000</v>
      </c>
      <c r="F100" s="127" t="s">
        <v>10</v>
      </c>
      <c r="G100" s="128" t="s">
        <v>794</v>
      </c>
      <c r="H100" s="125" t="s">
        <v>418</v>
      </c>
      <c r="I100" s="127" t="s">
        <v>227</v>
      </c>
      <c r="J100" s="125">
        <f t="shared" si="2"/>
        <v>1.2168141592920354</v>
      </c>
      <c r="K100" s="125">
        <v>9040</v>
      </c>
      <c r="L100" s="84"/>
    </row>
    <row r="101" spans="1:12" x14ac:dyDescent="0.25">
      <c r="A101" s="139">
        <v>43412</v>
      </c>
      <c r="B101" s="124" t="s">
        <v>231</v>
      </c>
      <c r="C101" s="124" t="s">
        <v>228</v>
      </c>
      <c r="D101" s="125" t="s">
        <v>248</v>
      </c>
      <c r="E101" s="126">
        <v>10000</v>
      </c>
      <c r="F101" s="127" t="s">
        <v>75</v>
      </c>
      <c r="G101" s="128" t="s">
        <v>794</v>
      </c>
      <c r="H101" s="124" t="s">
        <v>440</v>
      </c>
      <c r="I101" s="127" t="s">
        <v>227</v>
      </c>
      <c r="J101" s="125">
        <f t="shared" si="2"/>
        <v>1.1061946902654867</v>
      </c>
      <c r="K101" s="125">
        <v>9040</v>
      </c>
      <c r="L101" s="84"/>
    </row>
    <row r="102" spans="1:12" x14ac:dyDescent="0.25">
      <c r="A102" s="139">
        <v>43412</v>
      </c>
      <c r="B102" s="124" t="s">
        <v>234</v>
      </c>
      <c r="C102" s="124" t="s">
        <v>228</v>
      </c>
      <c r="D102" s="125" t="s">
        <v>248</v>
      </c>
      <c r="E102" s="126">
        <v>70000</v>
      </c>
      <c r="F102" s="127" t="s">
        <v>75</v>
      </c>
      <c r="G102" s="128" t="s">
        <v>794</v>
      </c>
      <c r="H102" s="124" t="s">
        <v>448</v>
      </c>
      <c r="I102" s="127" t="s">
        <v>227</v>
      </c>
      <c r="J102" s="125">
        <f t="shared" si="2"/>
        <v>7.7433628318584073</v>
      </c>
      <c r="K102" s="125">
        <v>9040</v>
      </c>
      <c r="L102" s="84"/>
    </row>
    <row r="103" spans="1:12" x14ac:dyDescent="0.25">
      <c r="A103" s="139">
        <v>43412</v>
      </c>
      <c r="B103" s="125" t="s">
        <v>251</v>
      </c>
      <c r="C103" s="125" t="s">
        <v>228</v>
      </c>
      <c r="D103" s="125" t="s">
        <v>248</v>
      </c>
      <c r="E103" s="126">
        <v>19000</v>
      </c>
      <c r="F103" s="127" t="s">
        <v>48</v>
      </c>
      <c r="G103" s="128" t="s">
        <v>794</v>
      </c>
      <c r="H103" s="124" t="s">
        <v>417</v>
      </c>
      <c r="I103" s="127" t="s">
        <v>227</v>
      </c>
      <c r="J103" s="125">
        <f t="shared" si="2"/>
        <v>2.1017699115044248</v>
      </c>
      <c r="K103" s="125">
        <v>9040</v>
      </c>
      <c r="L103" s="84"/>
    </row>
    <row r="104" spans="1:12" x14ac:dyDescent="0.25">
      <c r="A104" s="139">
        <v>43412</v>
      </c>
      <c r="B104" s="125" t="s">
        <v>270</v>
      </c>
      <c r="C104" s="125" t="s">
        <v>228</v>
      </c>
      <c r="D104" s="125" t="s">
        <v>248</v>
      </c>
      <c r="E104" s="126">
        <v>27000</v>
      </c>
      <c r="F104" s="127" t="s">
        <v>24</v>
      </c>
      <c r="G104" s="128" t="s">
        <v>794</v>
      </c>
      <c r="H104" s="124" t="s">
        <v>426</v>
      </c>
      <c r="I104" s="127" t="s">
        <v>227</v>
      </c>
      <c r="J104" s="125">
        <f t="shared" si="2"/>
        <v>2.9867256637168142</v>
      </c>
      <c r="K104" s="125">
        <v>9040</v>
      </c>
      <c r="L104" s="84"/>
    </row>
    <row r="105" spans="1:12" x14ac:dyDescent="0.25">
      <c r="A105" s="139">
        <v>43412</v>
      </c>
      <c r="B105" s="125" t="s">
        <v>285</v>
      </c>
      <c r="C105" s="124" t="s">
        <v>265</v>
      </c>
      <c r="D105" s="125" t="s">
        <v>248</v>
      </c>
      <c r="E105" s="126">
        <v>600000</v>
      </c>
      <c r="F105" s="127" t="s">
        <v>24</v>
      </c>
      <c r="G105" s="128" t="s">
        <v>226</v>
      </c>
      <c r="H105" s="124" t="s">
        <v>450</v>
      </c>
      <c r="I105" s="127" t="s">
        <v>227</v>
      </c>
      <c r="J105" s="125">
        <f t="shared" si="2"/>
        <v>66.371681415929203</v>
      </c>
      <c r="K105" s="125">
        <v>9040</v>
      </c>
      <c r="L105" s="84"/>
    </row>
    <row r="106" spans="1:12" x14ac:dyDescent="0.25">
      <c r="A106" s="139">
        <v>43412</v>
      </c>
      <c r="B106" s="125" t="s">
        <v>297</v>
      </c>
      <c r="C106" s="125" t="s">
        <v>228</v>
      </c>
      <c r="D106" s="125" t="s">
        <v>248</v>
      </c>
      <c r="E106" s="126">
        <v>25000</v>
      </c>
      <c r="F106" s="129" t="s">
        <v>11</v>
      </c>
      <c r="G106" s="128" t="s">
        <v>794</v>
      </c>
      <c r="H106" s="124" t="s">
        <v>415</v>
      </c>
      <c r="I106" s="127" t="s">
        <v>227</v>
      </c>
      <c r="J106" s="125">
        <f t="shared" si="2"/>
        <v>2.7654867256637168</v>
      </c>
      <c r="K106" s="125">
        <v>9040</v>
      </c>
      <c r="L106" s="84"/>
    </row>
    <row r="107" spans="1:12" x14ac:dyDescent="0.25">
      <c r="A107" s="139">
        <v>43412</v>
      </c>
      <c r="B107" s="125" t="s">
        <v>88</v>
      </c>
      <c r="C107" s="124" t="s">
        <v>265</v>
      </c>
      <c r="D107" s="125" t="s">
        <v>248</v>
      </c>
      <c r="E107" s="126">
        <v>600000</v>
      </c>
      <c r="F107" s="129" t="s">
        <v>11</v>
      </c>
      <c r="G107" s="128" t="s">
        <v>226</v>
      </c>
      <c r="H107" s="124" t="s">
        <v>451</v>
      </c>
      <c r="I107" s="127" t="s">
        <v>227</v>
      </c>
      <c r="J107" s="125">
        <f t="shared" si="2"/>
        <v>66.371681415929203</v>
      </c>
      <c r="K107" s="125">
        <v>9040</v>
      </c>
      <c r="L107" s="84"/>
    </row>
    <row r="108" spans="1:12" x14ac:dyDescent="0.25">
      <c r="A108" s="139">
        <v>43412</v>
      </c>
      <c r="B108" s="125" t="s">
        <v>249</v>
      </c>
      <c r="C108" s="125" t="s">
        <v>228</v>
      </c>
      <c r="D108" s="125" t="s">
        <v>248</v>
      </c>
      <c r="E108" s="126">
        <v>17000</v>
      </c>
      <c r="F108" s="127" t="s">
        <v>37</v>
      </c>
      <c r="G108" s="128" t="s">
        <v>794</v>
      </c>
      <c r="H108" s="124" t="s">
        <v>414</v>
      </c>
      <c r="I108" s="127" t="s">
        <v>227</v>
      </c>
      <c r="J108" s="125">
        <f t="shared" si="2"/>
        <v>1.8805309734513274</v>
      </c>
      <c r="K108" s="125">
        <v>9040</v>
      </c>
      <c r="L108" s="84"/>
    </row>
    <row r="109" spans="1:12" x14ac:dyDescent="0.25">
      <c r="A109" s="139">
        <v>43412</v>
      </c>
      <c r="B109" s="125" t="s">
        <v>325</v>
      </c>
      <c r="C109" s="124" t="s">
        <v>265</v>
      </c>
      <c r="D109" s="125" t="s">
        <v>248</v>
      </c>
      <c r="E109" s="126">
        <v>600000</v>
      </c>
      <c r="F109" s="127" t="s">
        <v>37</v>
      </c>
      <c r="G109" s="128" t="s">
        <v>226</v>
      </c>
      <c r="H109" s="124" t="s">
        <v>452</v>
      </c>
      <c r="I109" s="127" t="s">
        <v>227</v>
      </c>
      <c r="J109" s="125">
        <f t="shared" si="2"/>
        <v>66.371681415929203</v>
      </c>
      <c r="K109" s="125">
        <v>9040</v>
      </c>
      <c r="L109" s="84"/>
    </row>
    <row r="110" spans="1:12" x14ac:dyDescent="0.25">
      <c r="A110" s="139">
        <v>43412</v>
      </c>
      <c r="B110" s="125" t="s">
        <v>338</v>
      </c>
      <c r="C110" s="125" t="s">
        <v>228</v>
      </c>
      <c r="D110" s="125" t="s">
        <v>225</v>
      </c>
      <c r="E110" s="126">
        <v>13000</v>
      </c>
      <c r="F110" s="128" t="s">
        <v>9</v>
      </c>
      <c r="G110" s="128" t="s">
        <v>794</v>
      </c>
      <c r="H110" s="124" t="s">
        <v>454</v>
      </c>
      <c r="I110" s="127" t="s">
        <v>227</v>
      </c>
      <c r="J110" s="125">
        <f t="shared" si="2"/>
        <v>1.4380530973451326</v>
      </c>
      <c r="K110" s="125">
        <v>9040</v>
      </c>
      <c r="L110" s="84"/>
    </row>
    <row r="111" spans="1:12" x14ac:dyDescent="0.25">
      <c r="A111" s="139">
        <v>43412</v>
      </c>
      <c r="B111" s="125" t="s">
        <v>367</v>
      </c>
      <c r="C111" s="125" t="s">
        <v>228</v>
      </c>
      <c r="D111" s="132" t="s">
        <v>398</v>
      </c>
      <c r="E111" s="140">
        <v>11000</v>
      </c>
      <c r="F111" s="127" t="s">
        <v>10</v>
      </c>
      <c r="G111" s="128" t="s">
        <v>794</v>
      </c>
      <c r="H111" s="125" t="s">
        <v>418</v>
      </c>
      <c r="I111" s="127" t="s">
        <v>227</v>
      </c>
      <c r="J111" s="125">
        <f t="shared" si="2"/>
        <v>1.2168141592920354</v>
      </c>
      <c r="K111" s="125">
        <v>9040</v>
      </c>
      <c r="L111" s="84"/>
    </row>
    <row r="112" spans="1:12" x14ac:dyDescent="0.25">
      <c r="A112" s="138">
        <v>43412</v>
      </c>
      <c r="B112" s="124" t="s">
        <v>87</v>
      </c>
      <c r="C112" s="124" t="s">
        <v>228</v>
      </c>
      <c r="D112" s="132" t="s">
        <v>229</v>
      </c>
      <c r="E112" s="130">
        <v>150000</v>
      </c>
      <c r="F112" s="128" t="s">
        <v>63</v>
      </c>
      <c r="G112" s="128" t="s">
        <v>794</v>
      </c>
      <c r="H112" s="124" t="s">
        <v>453</v>
      </c>
      <c r="I112" s="127" t="s">
        <v>227</v>
      </c>
      <c r="J112" s="125">
        <f t="shared" si="2"/>
        <v>16.592920353982301</v>
      </c>
      <c r="K112" s="125">
        <v>9040</v>
      </c>
      <c r="L112" s="84"/>
    </row>
    <row r="113" spans="1:12" x14ac:dyDescent="0.25">
      <c r="A113" s="138">
        <v>43413</v>
      </c>
      <c r="B113" s="124" t="s">
        <v>93</v>
      </c>
      <c r="C113" s="124" t="s">
        <v>228</v>
      </c>
      <c r="D113" s="124" t="s">
        <v>229</v>
      </c>
      <c r="E113" s="130">
        <v>600000</v>
      </c>
      <c r="F113" s="128" t="s">
        <v>78</v>
      </c>
      <c r="G113" s="128" t="s">
        <v>794</v>
      </c>
      <c r="H113" s="124" t="s">
        <v>458</v>
      </c>
      <c r="I113" s="127" t="s">
        <v>227</v>
      </c>
      <c r="J113" s="125">
        <f t="shared" si="2"/>
        <v>66.371681415929203</v>
      </c>
      <c r="K113" s="125">
        <v>9040</v>
      </c>
      <c r="L113" s="84"/>
    </row>
    <row r="114" spans="1:12" x14ac:dyDescent="0.25">
      <c r="A114" s="138">
        <v>43413</v>
      </c>
      <c r="B114" s="124" t="s">
        <v>94</v>
      </c>
      <c r="C114" s="124" t="s">
        <v>228</v>
      </c>
      <c r="D114" s="124" t="s">
        <v>229</v>
      </c>
      <c r="E114" s="130">
        <v>25000</v>
      </c>
      <c r="F114" s="128" t="s">
        <v>78</v>
      </c>
      <c r="G114" s="128" t="s">
        <v>794</v>
      </c>
      <c r="H114" s="124" t="s">
        <v>459</v>
      </c>
      <c r="I114" s="127" t="s">
        <v>227</v>
      </c>
      <c r="J114" s="125">
        <f t="shared" si="2"/>
        <v>2.7654867256637168</v>
      </c>
      <c r="K114" s="125">
        <v>9040</v>
      </c>
      <c r="L114" s="84"/>
    </row>
    <row r="115" spans="1:12" x14ac:dyDescent="0.25">
      <c r="A115" s="139">
        <v>43413</v>
      </c>
      <c r="B115" s="124" t="s">
        <v>231</v>
      </c>
      <c r="C115" s="124" t="s">
        <v>228</v>
      </c>
      <c r="D115" s="125" t="s">
        <v>248</v>
      </c>
      <c r="E115" s="126">
        <v>10000</v>
      </c>
      <c r="F115" s="127" t="s">
        <v>75</v>
      </c>
      <c r="G115" s="128" t="s">
        <v>794</v>
      </c>
      <c r="H115" s="124" t="s">
        <v>440</v>
      </c>
      <c r="I115" s="127" t="s">
        <v>227</v>
      </c>
      <c r="J115" s="125">
        <f t="shared" si="2"/>
        <v>1.1061946902654867</v>
      </c>
      <c r="K115" s="125">
        <v>9040</v>
      </c>
      <c r="L115" s="84"/>
    </row>
    <row r="116" spans="1:12" x14ac:dyDescent="0.25">
      <c r="A116" s="139">
        <v>43413</v>
      </c>
      <c r="B116" s="125" t="s">
        <v>251</v>
      </c>
      <c r="C116" s="125" t="s">
        <v>228</v>
      </c>
      <c r="D116" s="125" t="s">
        <v>248</v>
      </c>
      <c r="E116" s="126">
        <v>19000</v>
      </c>
      <c r="F116" s="127" t="s">
        <v>48</v>
      </c>
      <c r="G116" s="128" t="s">
        <v>794</v>
      </c>
      <c r="H116" s="124" t="s">
        <v>417</v>
      </c>
      <c r="I116" s="127" t="s">
        <v>227</v>
      </c>
      <c r="J116" s="125">
        <f t="shared" si="2"/>
        <v>2.1017699115044248</v>
      </c>
      <c r="K116" s="125">
        <v>9040</v>
      </c>
      <c r="L116" s="84"/>
    </row>
    <row r="117" spans="1:12" x14ac:dyDescent="0.25">
      <c r="A117" s="139">
        <v>43413</v>
      </c>
      <c r="B117" s="125" t="s">
        <v>267</v>
      </c>
      <c r="C117" s="125" t="s">
        <v>228</v>
      </c>
      <c r="D117" s="125" t="s">
        <v>248</v>
      </c>
      <c r="E117" s="126">
        <v>24000</v>
      </c>
      <c r="F117" s="127" t="s">
        <v>48</v>
      </c>
      <c r="G117" s="128" t="s">
        <v>794</v>
      </c>
      <c r="H117" s="124" t="s">
        <v>455</v>
      </c>
      <c r="I117" s="127" t="s">
        <v>227</v>
      </c>
      <c r="J117" s="125">
        <f t="shared" si="2"/>
        <v>2.6548672566371683</v>
      </c>
      <c r="K117" s="125">
        <v>9040</v>
      </c>
      <c r="L117" s="84"/>
    </row>
    <row r="118" spans="1:12" x14ac:dyDescent="0.25">
      <c r="A118" s="139">
        <v>43413</v>
      </c>
      <c r="B118" s="125" t="s">
        <v>270</v>
      </c>
      <c r="C118" s="125" t="s">
        <v>228</v>
      </c>
      <c r="D118" s="125" t="s">
        <v>248</v>
      </c>
      <c r="E118" s="126">
        <v>27000</v>
      </c>
      <c r="F118" s="127" t="s">
        <v>24</v>
      </c>
      <c r="G118" s="128" t="s">
        <v>794</v>
      </c>
      <c r="H118" s="124" t="s">
        <v>426</v>
      </c>
      <c r="I118" s="127" t="s">
        <v>227</v>
      </c>
      <c r="J118" s="125">
        <f t="shared" si="2"/>
        <v>2.9867256637168142</v>
      </c>
      <c r="K118" s="125">
        <v>9040</v>
      </c>
      <c r="L118" s="84"/>
    </row>
    <row r="119" spans="1:12" x14ac:dyDescent="0.25">
      <c r="A119" s="139">
        <v>43413</v>
      </c>
      <c r="B119" s="125" t="s">
        <v>297</v>
      </c>
      <c r="C119" s="125" t="s">
        <v>228</v>
      </c>
      <c r="D119" s="125" t="s">
        <v>248</v>
      </c>
      <c r="E119" s="126">
        <v>25000</v>
      </c>
      <c r="F119" s="129" t="s">
        <v>11</v>
      </c>
      <c r="G119" s="128" t="s">
        <v>794</v>
      </c>
      <c r="H119" s="124" t="s">
        <v>415</v>
      </c>
      <c r="I119" s="127" t="s">
        <v>227</v>
      </c>
      <c r="J119" s="125">
        <f t="shared" si="2"/>
        <v>2.7654867256637168</v>
      </c>
      <c r="K119" s="125">
        <v>9040</v>
      </c>
      <c r="L119" s="84"/>
    </row>
    <row r="120" spans="1:12" x14ac:dyDescent="0.25">
      <c r="A120" s="139">
        <v>43413</v>
      </c>
      <c r="B120" s="125" t="s">
        <v>249</v>
      </c>
      <c r="C120" s="125" t="s">
        <v>228</v>
      </c>
      <c r="D120" s="125" t="s">
        <v>248</v>
      </c>
      <c r="E120" s="126">
        <v>17000</v>
      </c>
      <c r="F120" s="127" t="s">
        <v>37</v>
      </c>
      <c r="G120" s="128" t="s">
        <v>794</v>
      </c>
      <c r="H120" s="124" t="s">
        <v>414</v>
      </c>
      <c r="I120" s="127" t="s">
        <v>227</v>
      </c>
      <c r="J120" s="125">
        <f t="shared" si="2"/>
        <v>1.8805309734513274</v>
      </c>
      <c r="K120" s="125">
        <v>9040</v>
      </c>
      <c r="L120" s="84"/>
    </row>
    <row r="121" spans="1:12" x14ac:dyDescent="0.25">
      <c r="A121" s="138">
        <v>43413</v>
      </c>
      <c r="B121" s="124" t="s">
        <v>90</v>
      </c>
      <c r="C121" s="320" t="s">
        <v>335</v>
      </c>
      <c r="D121" s="124" t="s">
        <v>262</v>
      </c>
      <c r="E121" s="130">
        <v>200000</v>
      </c>
      <c r="F121" s="129" t="s">
        <v>8</v>
      </c>
      <c r="G121" s="128" t="s">
        <v>226</v>
      </c>
      <c r="H121" s="124" t="s">
        <v>456</v>
      </c>
      <c r="I121" s="127" t="s">
        <v>227</v>
      </c>
      <c r="J121" s="125">
        <f t="shared" si="2"/>
        <v>22.123893805309734</v>
      </c>
      <c r="K121" s="125">
        <v>9040</v>
      </c>
      <c r="L121" s="84"/>
    </row>
    <row r="122" spans="1:12" x14ac:dyDescent="0.25">
      <c r="A122" s="138">
        <v>43413</v>
      </c>
      <c r="B122" s="124" t="s">
        <v>91</v>
      </c>
      <c r="C122" s="124" t="s">
        <v>228</v>
      </c>
      <c r="D122" s="124" t="s">
        <v>262</v>
      </c>
      <c r="E122" s="130">
        <v>10000</v>
      </c>
      <c r="F122" s="129" t="s">
        <v>8</v>
      </c>
      <c r="G122" s="128" t="s">
        <v>794</v>
      </c>
      <c r="H122" s="124" t="s">
        <v>457</v>
      </c>
      <c r="I122" s="127" t="s">
        <v>227</v>
      </c>
      <c r="J122" s="125">
        <f t="shared" si="2"/>
        <v>1.1061946902654867</v>
      </c>
      <c r="K122" s="125">
        <v>9040</v>
      </c>
      <c r="L122" s="84"/>
    </row>
    <row r="123" spans="1:12" x14ac:dyDescent="0.25">
      <c r="A123" s="139">
        <v>43413</v>
      </c>
      <c r="B123" s="125" t="s">
        <v>338</v>
      </c>
      <c r="C123" s="125" t="s">
        <v>228</v>
      </c>
      <c r="D123" s="125" t="s">
        <v>225</v>
      </c>
      <c r="E123" s="126">
        <v>13000</v>
      </c>
      <c r="F123" s="128" t="s">
        <v>9</v>
      </c>
      <c r="G123" s="128" t="s">
        <v>794</v>
      </c>
      <c r="H123" s="124" t="s">
        <v>454</v>
      </c>
      <c r="I123" s="127" t="s">
        <v>227</v>
      </c>
      <c r="J123" s="125">
        <f t="shared" si="2"/>
        <v>1.4380530973451326</v>
      </c>
      <c r="K123" s="125">
        <v>9040</v>
      </c>
      <c r="L123" s="84"/>
    </row>
    <row r="124" spans="1:12" x14ac:dyDescent="0.25">
      <c r="A124" s="139">
        <v>43413</v>
      </c>
      <c r="B124" s="125" t="s">
        <v>367</v>
      </c>
      <c r="C124" s="125" t="s">
        <v>228</v>
      </c>
      <c r="D124" s="132" t="s">
        <v>398</v>
      </c>
      <c r="E124" s="140">
        <v>11000</v>
      </c>
      <c r="F124" s="127" t="s">
        <v>10</v>
      </c>
      <c r="G124" s="128" t="s">
        <v>794</v>
      </c>
      <c r="H124" s="125" t="s">
        <v>418</v>
      </c>
      <c r="I124" s="127" t="s">
        <v>227</v>
      </c>
      <c r="J124" s="125">
        <f t="shared" si="2"/>
        <v>1.2168141592920354</v>
      </c>
      <c r="K124" s="125">
        <v>9040</v>
      </c>
      <c r="L124" s="84"/>
    </row>
    <row r="125" spans="1:12" x14ac:dyDescent="0.25">
      <c r="A125" s="139">
        <v>43413</v>
      </c>
      <c r="B125" s="125" t="s">
        <v>380</v>
      </c>
      <c r="C125" s="125" t="s">
        <v>228</v>
      </c>
      <c r="D125" s="132" t="s">
        <v>398</v>
      </c>
      <c r="E125" s="140">
        <v>44000</v>
      </c>
      <c r="F125" s="127" t="s">
        <v>10</v>
      </c>
      <c r="G125" s="128" t="s">
        <v>794</v>
      </c>
      <c r="H125" s="125" t="s">
        <v>460</v>
      </c>
      <c r="I125" s="127" t="s">
        <v>227</v>
      </c>
      <c r="J125" s="125">
        <f t="shared" si="2"/>
        <v>4.8672566371681416</v>
      </c>
      <c r="K125" s="125">
        <v>9040</v>
      </c>
      <c r="L125" s="84"/>
    </row>
    <row r="126" spans="1:12" x14ac:dyDescent="0.25">
      <c r="A126" s="139">
        <v>43413</v>
      </c>
      <c r="B126" s="125" t="s">
        <v>381</v>
      </c>
      <c r="C126" s="124" t="s">
        <v>261</v>
      </c>
      <c r="D126" s="322" t="s">
        <v>262</v>
      </c>
      <c r="E126" s="140">
        <v>300000</v>
      </c>
      <c r="F126" s="127" t="s">
        <v>10</v>
      </c>
      <c r="G126" s="128" t="s">
        <v>226</v>
      </c>
      <c r="H126" s="125" t="s">
        <v>461</v>
      </c>
      <c r="I126" s="127" t="s">
        <v>227</v>
      </c>
      <c r="J126" s="125">
        <f t="shared" si="2"/>
        <v>33.185840707964601</v>
      </c>
      <c r="K126" s="125">
        <v>9040</v>
      </c>
      <c r="L126" s="84"/>
    </row>
    <row r="127" spans="1:12" x14ac:dyDescent="0.25">
      <c r="A127" s="138">
        <v>43416</v>
      </c>
      <c r="B127" s="124" t="s">
        <v>119</v>
      </c>
      <c r="C127" s="125" t="s">
        <v>228</v>
      </c>
      <c r="D127" s="125" t="s">
        <v>225</v>
      </c>
      <c r="E127" s="131">
        <v>40000</v>
      </c>
      <c r="F127" s="127" t="s">
        <v>12</v>
      </c>
      <c r="G127" s="128" t="s">
        <v>794</v>
      </c>
      <c r="H127" s="124" t="s">
        <v>475</v>
      </c>
      <c r="I127" s="127" t="s">
        <v>227</v>
      </c>
      <c r="J127" s="125">
        <f t="shared" si="2"/>
        <v>4.4247787610619467</v>
      </c>
      <c r="K127" s="125">
        <v>9040</v>
      </c>
      <c r="L127" s="84"/>
    </row>
    <row r="128" spans="1:12" x14ac:dyDescent="0.25">
      <c r="A128" s="139">
        <v>43416</v>
      </c>
      <c r="B128" s="124" t="s">
        <v>231</v>
      </c>
      <c r="C128" s="124" t="s">
        <v>228</v>
      </c>
      <c r="D128" s="125" t="s">
        <v>248</v>
      </c>
      <c r="E128" s="126">
        <v>10000</v>
      </c>
      <c r="F128" s="127" t="s">
        <v>75</v>
      </c>
      <c r="G128" s="128" t="s">
        <v>794</v>
      </c>
      <c r="H128" s="124" t="s">
        <v>477</v>
      </c>
      <c r="I128" s="127" t="s">
        <v>227</v>
      </c>
      <c r="J128" s="125">
        <f t="shared" si="2"/>
        <v>1.1061946902654867</v>
      </c>
      <c r="K128" s="125">
        <v>9040</v>
      </c>
      <c r="L128" s="84"/>
    </row>
    <row r="129" spans="1:12" x14ac:dyDescent="0.25">
      <c r="A129" s="139">
        <v>43416</v>
      </c>
      <c r="B129" s="124" t="s">
        <v>244</v>
      </c>
      <c r="C129" s="124" t="s">
        <v>228</v>
      </c>
      <c r="D129" s="125" t="s">
        <v>248</v>
      </c>
      <c r="E129" s="126">
        <v>10000</v>
      </c>
      <c r="F129" s="127" t="s">
        <v>75</v>
      </c>
      <c r="G129" s="128" t="s">
        <v>794</v>
      </c>
      <c r="H129" s="124" t="s">
        <v>463</v>
      </c>
      <c r="I129" s="127" t="s">
        <v>227</v>
      </c>
      <c r="J129" s="125">
        <f t="shared" si="2"/>
        <v>1.1061946902654867</v>
      </c>
      <c r="K129" s="125">
        <v>9040</v>
      </c>
      <c r="L129" s="84"/>
    </row>
    <row r="130" spans="1:12" x14ac:dyDescent="0.25">
      <c r="A130" s="139">
        <v>43416</v>
      </c>
      <c r="B130" s="125" t="s">
        <v>268</v>
      </c>
      <c r="C130" s="125" t="s">
        <v>228</v>
      </c>
      <c r="D130" s="125" t="s">
        <v>248</v>
      </c>
      <c r="E130" s="126">
        <v>19000</v>
      </c>
      <c r="F130" s="127" t="s">
        <v>48</v>
      </c>
      <c r="G130" s="128" t="s">
        <v>794</v>
      </c>
      <c r="H130" s="124" t="s">
        <v>472</v>
      </c>
      <c r="I130" s="127" t="s">
        <v>227</v>
      </c>
      <c r="J130" s="125">
        <f t="shared" si="2"/>
        <v>2.1017699115044248</v>
      </c>
      <c r="K130" s="125">
        <v>9040</v>
      </c>
      <c r="L130" s="84"/>
    </row>
    <row r="131" spans="1:12" x14ac:dyDescent="0.25">
      <c r="A131" s="139">
        <v>43416</v>
      </c>
      <c r="B131" s="125" t="s">
        <v>252</v>
      </c>
      <c r="C131" s="125" t="s">
        <v>228</v>
      </c>
      <c r="D131" s="125" t="s">
        <v>248</v>
      </c>
      <c r="E131" s="126">
        <v>29000</v>
      </c>
      <c r="F131" s="127" t="s">
        <v>48</v>
      </c>
      <c r="G131" s="128" t="s">
        <v>794</v>
      </c>
      <c r="H131" s="124" t="s">
        <v>468</v>
      </c>
      <c r="I131" s="127" t="s">
        <v>227</v>
      </c>
      <c r="J131" s="125">
        <f t="shared" si="2"/>
        <v>3.2079646017699117</v>
      </c>
      <c r="K131" s="125">
        <v>9040</v>
      </c>
      <c r="L131" s="84"/>
    </row>
    <row r="132" spans="1:12" x14ac:dyDescent="0.25">
      <c r="A132" s="139">
        <v>43416</v>
      </c>
      <c r="B132" s="125" t="s">
        <v>270</v>
      </c>
      <c r="C132" s="125" t="s">
        <v>228</v>
      </c>
      <c r="D132" s="125" t="s">
        <v>248</v>
      </c>
      <c r="E132" s="126">
        <v>27000</v>
      </c>
      <c r="F132" s="127" t="s">
        <v>24</v>
      </c>
      <c r="G132" s="128" t="s">
        <v>794</v>
      </c>
      <c r="H132" s="124" t="s">
        <v>470</v>
      </c>
      <c r="I132" s="127" t="s">
        <v>227</v>
      </c>
      <c r="J132" s="125">
        <f t="shared" ref="J132:J196" si="3">E132/9040</f>
        <v>2.9867256637168142</v>
      </c>
      <c r="K132" s="125">
        <v>9040</v>
      </c>
      <c r="L132" s="84"/>
    </row>
    <row r="133" spans="1:12" x14ac:dyDescent="0.25">
      <c r="A133" s="139">
        <v>43416</v>
      </c>
      <c r="B133" s="125" t="s">
        <v>273</v>
      </c>
      <c r="C133" s="125" t="s">
        <v>228</v>
      </c>
      <c r="D133" s="125" t="s">
        <v>248</v>
      </c>
      <c r="E133" s="126">
        <v>8000</v>
      </c>
      <c r="F133" s="127" t="s">
        <v>24</v>
      </c>
      <c r="G133" s="128" t="s">
        <v>794</v>
      </c>
      <c r="H133" s="124" t="s">
        <v>464</v>
      </c>
      <c r="I133" s="127" t="s">
        <v>227</v>
      </c>
      <c r="J133" s="125">
        <f t="shared" si="3"/>
        <v>0.88495575221238942</v>
      </c>
      <c r="K133" s="125">
        <v>9040</v>
      </c>
      <c r="L133" s="84"/>
    </row>
    <row r="134" spans="1:12" x14ac:dyDescent="0.25">
      <c r="A134" s="139">
        <v>43416</v>
      </c>
      <c r="B134" s="125" t="s">
        <v>274</v>
      </c>
      <c r="C134" s="125" t="s">
        <v>276</v>
      </c>
      <c r="D134" s="125" t="s">
        <v>248</v>
      </c>
      <c r="E134" s="126">
        <v>10000</v>
      </c>
      <c r="F134" s="127" t="s">
        <v>24</v>
      </c>
      <c r="G134" s="128" t="s">
        <v>226</v>
      </c>
      <c r="H134" s="124" t="s">
        <v>426</v>
      </c>
      <c r="I134" s="127" t="s">
        <v>227</v>
      </c>
      <c r="J134" s="125">
        <f t="shared" si="3"/>
        <v>1.1061946902654867</v>
      </c>
      <c r="K134" s="125">
        <v>9040</v>
      </c>
      <c r="L134" s="84"/>
    </row>
    <row r="135" spans="1:12" x14ac:dyDescent="0.25">
      <c r="A135" s="139">
        <v>43416</v>
      </c>
      <c r="B135" s="125" t="s">
        <v>297</v>
      </c>
      <c r="C135" s="125" t="s">
        <v>228</v>
      </c>
      <c r="D135" s="125" t="s">
        <v>248</v>
      </c>
      <c r="E135" s="126">
        <v>25000</v>
      </c>
      <c r="F135" s="129" t="s">
        <v>11</v>
      </c>
      <c r="G135" s="128" t="s">
        <v>794</v>
      </c>
      <c r="H135" s="124" t="s">
        <v>469</v>
      </c>
      <c r="I135" s="127" t="s">
        <v>227</v>
      </c>
      <c r="J135" s="125">
        <f t="shared" si="3"/>
        <v>2.7654867256637168</v>
      </c>
      <c r="K135" s="125">
        <v>9040</v>
      </c>
      <c r="L135" s="84"/>
    </row>
    <row r="136" spans="1:12" x14ac:dyDescent="0.25">
      <c r="A136" s="139">
        <v>43416</v>
      </c>
      <c r="B136" s="125" t="s">
        <v>299</v>
      </c>
      <c r="C136" s="125" t="s">
        <v>276</v>
      </c>
      <c r="D136" s="125" t="s">
        <v>248</v>
      </c>
      <c r="E136" s="126">
        <v>10000</v>
      </c>
      <c r="F136" s="129" t="s">
        <v>11</v>
      </c>
      <c r="G136" s="128" t="s">
        <v>226</v>
      </c>
      <c r="H136" s="124" t="s">
        <v>471</v>
      </c>
      <c r="I136" s="127" t="s">
        <v>227</v>
      </c>
      <c r="J136" s="125">
        <f t="shared" si="3"/>
        <v>1.1061946902654867</v>
      </c>
      <c r="K136" s="125">
        <v>9040</v>
      </c>
      <c r="L136" s="84"/>
    </row>
    <row r="137" spans="1:12" x14ac:dyDescent="0.25">
      <c r="A137" s="139">
        <v>43416</v>
      </c>
      <c r="B137" s="125" t="s">
        <v>298</v>
      </c>
      <c r="C137" s="125" t="s">
        <v>228</v>
      </c>
      <c r="D137" s="125" t="s">
        <v>248</v>
      </c>
      <c r="E137" s="126">
        <v>21000</v>
      </c>
      <c r="F137" s="129" t="s">
        <v>11</v>
      </c>
      <c r="G137" s="128" t="s">
        <v>794</v>
      </c>
      <c r="H137" s="124" t="s">
        <v>467</v>
      </c>
      <c r="I137" s="127" t="s">
        <v>227</v>
      </c>
      <c r="J137" s="125">
        <f t="shared" si="3"/>
        <v>2.3230088495575223</v>
      </c>
      <c r="K137" s="125">
        <v>9040</v>
      </c>
      <c r="L137" s="84"/>
    </row>
    <row r="138" spans="1:12" x14ac:dyDescent="0.25">
      <c r="A138" s="139">
        <v>43416</v>
      </c>
      <c r="B138" s="125" t="s">
        <v>249</v>
      </c>
      <c r="C138" s="125" t="s">
        <v>228</v>
      </c>
      <c r="D138" s="125" t="s">
        <v>248</v>
      </c>
      <c r="E138" s="126">
        <v>17000</v>
      </c>
      <c r="F138" s="127" t="s">
        <v>37</v>
      </c>
      <c r="G138" s="128" t="s">
        <v>794</v>
      </c>
      <c r="H138" s="124" t="s">
        <v>414</v>
      </c>
      <c r="I138" s="127" t="s">
        <v>227</v>
      </c>
      <c r="J138" s="125">
        <f t="shared" si="3"/>
        <v>1.8805309734513274</v>
      </c>
      <c r="K138" s="125">
        <v>9040</v>
      </c>
      <c r="L138" s="84"/>
    </row>
    <row r="139" spans="1:12" x14ac:dyDescent="0.25">
      <c r="A139" s="139">
        <v>43416</v>
      </c>
      <c r="B139" s="125" t="s">
        <v>249</v>
      </c>
      <c r="C139" s="125" t="s">
        <v>228</v>
      </c>
      <c r="D139" s="125" t="s">
        <v>248</v>
      </c>
      <c r="E139" s="126">
        <v>17000</v>
      </c>
      <c r="F139" s="127" t="s">
        <v>37</v>
      </c>
      <c r="G139" s="128" t="s">
        <v>794</v>
      </c>
      <c r="H139" s="124" t="s">
        <v>688</v>
      </c>
      <c r="I139" s="127" t="s">
        <v>227</v>
      </c>
      <c r="J139" s="125">
        <f t="shared" si="3"/>
        <v>1.8805309734513274</v>
      </c>
      <c r="K139" s="125">
        <v>9040</v>
      </c>
      <c r="L139" s="84"/>
    </row>
    <row r="140" spans="1:12" x14ac:dyDescent="0.25">
      <c r="A140" s="139">
        <v>43416</v>
      </c>
      <c r="B140" s="125" t="s">
        <v>249</v>
      </c>
      <c r="C140" s="125" t="s">
        <v>228</v>
      </c>
      <c r="D140" s="125" t="s">
        <v>248</v>
      </c>
      <c r="E140" s="126">
        <v>10000</v>
      </c>
      <c r="F140" s="127" t="s">
        <v>37</v>
      </c>
      <c r="G140" s="128" t="s">
        <v>794</v>
      </c>
      <c r="H140" s="124" t="s">
        <v>465</v>
      </c>
      <c r="I140" s="127" t="s">
        <v>227</v>
      </c>
      <c r="J140" s="125">
        <f t="shared" si="3"/>
        <v>1.1061946902654867</v>
      </c>
      <c r="K140" s="125">
        <v>9040</v>
      </c>
      <c r="L140" s="84"/>
    </row>
    <row r="141" spans="1:12" x14ac:dyDescent="0.25">
      <c r="A141" s="138">
        <v>43416</v>
      </c>
      <c r="B141" s="124" t="s">
        <v>110</v>
      </c>
      <c r="C141" s="124" t="s">
        <v>228</v>
      </c>
      <c r="D141" s="124" t="s">
        <v>262</v>
      </c>
      <c r="E141" s="130">
        <v>5000</v>
      </c>
      <c r="F141" s="129" t="s">
        <v>8</v>
      </c>
      <c r="G141" s="128" t="s">
        <v>794</v>
      </c>
      <c r="H141" s="124" t="s">
        <v>462</v>
      </c>
      <c r="I141" s="127" t="s">
        <v>227</v>
      </c>
      <c r="J141" s="125">
        <f t="shared" si="3"/>
        <v>0.55309734513274333</v>
      </c>
      <c r="K141" s="125">
        <v>9040</v>
      </c>
      <c r="L141" s="84"/>
    </row>
    <row r="142" spans="1:12" x14ac:dyDescent="0.25">
      <c r="A142" s="138">
        <v>43416</v>
      </c>
      <c r="B142" s="124" t="s">
        <v>117</v>
      </c>
      <c r="C142" s="124" t="s">
        <v>228</v>
      </c>
      <c r="D142" s="124" t="s">
        <v>262</v>
      </c>
      <c r="E142" s="131">
        <v>70000</v>
      </c>
      <c r="F142" s="129" t="s">
        <v>8</v>
      </c>
      <c r="G142" s="128" t="s">
        <v>794</v>
      </c>
      <c r="H142" s="124" t="s">
        <v>473</v>
      </c>
      <c r="I142" s="127" t="s">
        <v>227</v>
      </c>
      <c r="J142" s="125">
        <f t="shared" si="3"/>
        <v>7.7433628318584073</v>
      </c>
      <c r="K142" s="125">
        <v>9040</v>
      </c>
      <c r="L142" s="84"/>
    </row>
    <row r="143" spans="1:12" x14ac:dyDescent="0.25">
      <c r="A143" s="138">
        <v>43416</v>
      </c>
      <c r="B143" s="124" t="s">
        <v>104</v>
      </c>
      <c r="C143" s="124" t="s">
        <v>327</v>
      </c>
      <c r="D143" s="124" t="s">
        <v>262</v>
      </c>
      <c r="E143" s="131">
        <v>12000</v>
      </c>
      <c r="F143" s="129" t="s">
        <v>8</v>
      </c>
      <c r="G143" s="128" t="s">
        <v>226</v>
      </c>
      <c r="H143" s="124" t="s">
        <v>565</v>
      </c>
      <c r="I143" s="127" t="s">
        <v>227</v>
      </c>
      <c r="J143" s="125">
        <f t="shared" si="3"/>
        <v>1.3274336283185841</v>
      </c>
      <c r="K143" s="125">
        <v>9040</v>
      </c>
      <c r="L143" s="84"/>
    </row>
    <row r="144" spans="1:12" x14ac:dyDescent="0.25">
      <c r="A144" s="138">
        <v>43416</v>
      </c>
      <c r="B144" s="124" t="s">
        <v>54</v>
      </c>
      <c r="C144" s="124" t="s">
        <v>228</v>
      </c>
      <c r="D144" s="124" t="s">
        <v>262</v>
      </c>
      <c r="E144" s="131">
        <v>175000</v>
      </c>
      <c r="F144" s="129" t="s">
        <v>8</v>
      </c>
      <c r="G144" s="128" t="s">
        <v>794</v>
      </c>
      <c r="H144" s="124" t="s">
        <v>478</v>
      </c>
      <c r="I144" s="127" t="s">
        <v>227</v>
      </c>
      <c r="J144" s="125">
        <f t="shared" si="3"/>
        <v>19.358407079646017</v>
      </c>
      <c r="K144" s="125">
        <v>9040</v>
      </c>
      <c r="L144" s="84"/>
    </row>
    <row r="145" spans="1:12" x14ac:dyDescent="0.25">
      <c r="A145" s="139">
        <v>43416</v>
      </c>
      <c r="B145" s="125" t="s">
        <v>338</v>
      </c>
      <c r="C145" s="125" t="s">
        <v>228</v>
      </c>
      <c r="D145" s="125" t="s">
        <v>225</v>
      </c>
      <c r="E145" s="126">
        <v>13000</v>
      </c>
      <c r="F145" s="128" t="s">
        <v>9</v>
      </c>
      <c r="G145" s="128" t="s">
        <v>794</v>
      </c>
      <c r="H145" s="124" t="s">
        <v>485</v>
      </c>
      <c r="I145" s="127" t="s">
        <v>227</v>
      </c>
      <c r="J145" s="125">
        <f t="shared" si="3"/>
        <v>1.4380530973451326</v>
      </c>
      <c r="K145" s="125">
        <v>9040</v>
      </c>
      <c r="L145" s="84"/>
    </row>
    <row r="146" spans="1:12" x14ac:dyDescent="0.25">
      <c r="A146" s="139">
        <v>43416</v>
      </c>
      <c r="B146" s="125" t="s">
        <v>382</v>
      </c>
      <c r="C146" s="125" t="s">
        <v>278</v>
      </c>
      <c r="D146" s="132" t="s">
        <v>398</v>
      </c>
      <c r="E146" s="140">
        <v>210000</v>
      </c>
      <c r="F146" s="127" t="s">
        <v>10</v>
      </c>
      <c r="G146" s="128" t="s">
        <v>226</v>
      </c>
      <c r="H146" s="125" t="s">
        <v>553</v>
      </c>
      <c r="I146" s="127" t="s">
        <v>227</v>
      </c>
      <c r="J146" s="125">
        <f t="shared" si="3"/>
        <v>23.23008849557522</v>
      </c>
      <c r="K146" s="125">
        <v>9040</v>
      </c>
      <c r="L146" s="84"/>
    </row>
    <row r="147" spans="1:12" x14ac:dyDescent="0.25">
      <c r="A147" s="139">
        <v>43416</v>
      </c>
      <c r="B147" s="125" t="s">
        <v>383</v>
      </c>
      <c r="C147" s="125" t="s">
        <v>278</v>
      </c>
      <c r="D147" s="132" t="s">
        <v>398</v>
      </c>
      <c r="E147" s="140">
        <v>100000</v>
      </c>
      <c r="F147" s="127" t="s">
        <v>10</v>
      </c>
      <c r="G147" s="128" t="s">
        <v>226</v>
      </c>
      <c r="H147" s="125" t="s">
        <v>554</v>
      </c>
      <c r="I147" s="127" t="s">
        <v>227</v>
      </c>
      <c r="J147" s="125">
        <f t="shared" si="3"/>
        <v>11.061946902654867</v>
      </c>
      <c r="K147" s="125">
        <v>9040</v>
      </c>
      <c r="L147" s="84"/>
    </row>
    <row r="148" spans="1:12" x14ac:dyDescent="0.25">
      <c r="A148" s="139">
        <v>43416</v>
      </c>
      <c r="B148" s="125" t="s">
        <v>367</v>
      </c>
      <c r="C148" s="125" t="s">
        <v>228</v>
      </c>
      <c r="D148" s="132" t="s">
        <v>398</v>
      </c>
      <c r="E148" s="140">
        <v>11000</v>
      </c>
      <c r="F148" s="127" t="s">
        <v>10</v>
      </c>
      <c r="G148" s="128" t="s">
        <v>794</v>
      </c>
      <c r="H148" s="125" t="s">
        <v>476</v>
      </c>
      <c r="I148" s="127" t="s">
        <v>227</v>
      </c>
      <c r="J148" s="125">
        <f t="shared" si="3"/>
        <v>1.2168141592920354</v>
      </c>
      <c r="K148" s="125">
        <v>9040</v>
      </c>
      <c r="L148" s="84"/>
    </row>
    <row r="149" spans="1:12" x14ac:dyDescent="0.25">
      <c r="A149" s="139">
        <v>43417</v>
      </c>
      <c r="B149" s="124" t="s">
        <v>231</v>
      </c>
      <c r="C149" s="124" t="s">
        <v>228</v>
      </c>
      <c r="D149" s="125" t="s">
        <v>248</v>
      </c>
      <c r="E149" s="126">
        <v>10000</v>
      </c>
      <c r="F149" s="127" t="s">
        <v>75</v>
      </c>
      <c r="G149" s="128" t="s">
        <v>794</v>
      </c>
      <c r="H149" s="124" t="s">
        <v>477</v>
      </c>
      <c r="I149" s="127" t="s">
        <v>227</v>
      </c>
      <c r="J149" s="125">
        <f t="shared" si="3"/>
        <v>1.1061946902654867</v>
      </c>
      <c r="K149" s="125">
        <v>9040</v>
      </c>
      <c r="L149" s="84"/>
    </row>
    <row r="150" spans="1:12" x14ac:dyDescent="0.25">
      <c r="A150" s="139">
        <v>43417</v>
      </c>
      <c r="B150" s="124" t="s">
        <v>235</v>
      </c>
      <c r="C150" s="124" t="s">
        <v>228</v>
      </c>
      <c r="D150" s="125" t="s">
        <v>248</v>
      </c>
      <c r="E150" s="126">
        <v>140000</v>
      </c>
      <c r="F150" s="127" t="s">
        <v>75</v>
      </c>
      <c r="G150" s="128" t="s">
        <v>794</v>
      </c>
      <c r="H150" s="124" t="s">
        <v>480</v>
      </c>
      <c r="I150" s="127" t="s">
        <v>227</v>
      </c>
      <c r="J150" s="125">
        <f t="shared" si="3"/>
        <v>15.486725663716815</v>
      </c>
      <c r="K150" s="125">
        <v>9040</v>
      </c>
      <c r="L150" s="84"/>
    </row>
    <row r="151" spans="1:12" x14ac:dyDescent="0.25">
      <c r="A151" s="139">
        <v>43417</v>
      </c>
      <c r="B151" s="124" t="s">
        <v>260</v>
      </c>
      <c r="C151" s="125" t="s">
        <v>224</v>
      </c>
      <c r="D151" s="125" t="s">
        <v>248</v>
      </c>
      <c r="E151" s="126">
        <v>80000</v>
      </c>
      <c r="F151" s="127" t="s">
        <v>75</v>
      </c>
      <c r="G151" s="128" t="s">
        <v>226</v>
      </c>
      <c r="H151" s="124" t="s">
        <v>480</v>
      </c>
      <c r="I151" s="127" t="s">
        <v>227</v>
      </c>
      <c r="J151" s="125">
        <f t="shared" si="3"/>
        <v>8.8495575221238933</v>
      </c>
      <c r="K151" s="125">
        <v>9040</v>
      </c>
      <c r="L151" s="84"/>
    </row>
    <row r="152" spans="1:12" x14ac:dyDescent="0.25">
      <c r="A152" s="139">
        <v>43417</v>
      </c>
      <c r="B152" s="124" t="s">
        <v>237</v>
      </c>
      <c r="C152" s="125" t="s">
        <v>224</v>
      </c>
      <c r="D152" s="125" t="s">
        <v>248</v>
      </c>
      <c r="E152" s="126">
        <v>250000</v>
      </c>
      <c r="F152" s="127" t="s">
        <v>75</v>
      </c>
      <c r="G152" s="128" t="s">
        <v>226</v>
      </c>
      <c r="H152" s="124" t="s">
        <v>480</v>
      </c>
      <c r="I152" s="127" t="s">
        <v>227</v>
      </c>
      <c r="J152" s="125">
        <f t="shared" si="3"/>
        <v>27.654867256637168</v>
      </c>
      <c r="K152" s="125">
        <v>9040</v>
      </c>
      <c r="L152" s="84"/>
    </row>
    <row r="153" spans="1:12" x14ac:dyDescent="0.25">
      <c r="A153" s="139">
        <v>43417</v>
      </c>
      <c r="B153" s="124" t="s">
        <v>238</v>
      </c>
      <c r="C153" s="124" t="s">
        <v>228</v>
      </c>
      <c r="D153" s="125" t="s">
        <v>248</v>
      </c>
      <c r="E153" s="126">
        <v>29500</v>
      </c>
      <c r="F153" s="127" t="s">
        <v>75</v>
      </c>
      <c r="G153" s="128" t="s">
        <v>794</v>
      </c>
      <c r="H153" s="124" t="s">
        <v>480</v>
      </c>
      <c r="I153" s="127" t="s">
        <v>227</v>
      </c>
      <c r="J153" s="125">
        <f t="shared" si="3"/>
        <v>3.2632743362831858</v>
      </c>
      <c r="K153" s="125">
        <v>9040</v>
      </c>
      <c r="L153" s="84"/>
    </row>
    <row r="154" spans="1:12" x14ac:dyDescent="0.25">
      <c r="A154" s="139">
        <v>43417</v>
      </c>
      <c r="B154" s="125" t="s">
        <v>282</v>
      </c>
      <c r="C154" s="125" t="s">
        <v>228</v>
      </c>
      <c r="D154" s="125" t="s">
        <v>248</v>
      </c>
      <c r="E154" s="126">
        <v>19000</v>
      </c>
      <c r="F154" s="127" t="s">
        <v>48</v>
      </c>
      <c r="G154" s="128" t="s">
        <v>794</v>
      </c>
      <c r="H154" s="124" t="s">
        <v>565</v>
      </c>
      <c r="I154" s="127" t="s">
        <v>227</v>
      </c>
      <c r="J154" s="125">
        <f t="shared" si="3"/>
        <v>2.1017699115044248</v>
      </c>
      <c r="K154" s="125">
        <v>9040</v>
      </c>
      <c r="L154" s="84"/>
    </row>
    <row r="155" spans="1:12" x14ac:dyDescent="0.25">
      <c r="A155" s="139">
        <v>43417</v>
      </c>
      <c r="B155" s="125" t="s">
        <v>270</v>
      </c>
      <c r="C155" s="125" t="s">
        <v>228</v>
      </c>
      <c r="D155" s="125" t="s">
        <v>248</v>
      </c>
      <c r="E155" s="126">
        <v>27000</v>
      </c>
      <c r="F155" s="127" t="s">
        <v>24</v>
      </c>
      <c r="G155" s="128" t="s">
        <v>794</v>
      </c>
      <c r="H155" s="124" t="s">
        <v>470</v>
      </c>
      <c r="I155" s="127" t="s">
        <v>227</v>
      </c>
      <c r="J155" s="125">
        <f t="shared" si="3"/>
        <v>2.9867256637168142</v>
      </c>
      <c r="K155" s="125">
        <v>9040</v>
      </c>
      <c r="L155" s="84"/>
    </row>
    <row r="156" spans="1:12" x14ac:dyDescent="0.25">
      <c r="A156" s="139">
        <v>43417</v>
      </c>
      <c r="B156" s="125" t="s">
        <v>297</v>
      </c>
      <c r="C156" s="125" t="s">
        <v>228</v>
      </c>
      <c r="D156" s="125" t="s">
        <v>248</v>
      </c>
      <c r="E156" s="126">
        <v>25000</v>
      </c>
      <c r="F156" s="129" t="s">
        <v>11</v>
      </c>
      <c r="G156" s="128" t="s">
        <v>794</v>
      </c>
      <c r="H156" s="124" t="s">
        <v>469</v>
      </c>
      <c r="I156" s="127" t="s">
        <v>227</v>
      </c>
      <c r="J156" s="125">
        <f t="shared" si="3"/>
        <v>2.7654867256637168</v>
      </c>
      <c r="K156" s="125">
        <v>9040</v>
      </c>
      <c r="L156" s="84"/>
    </row>
    <row r="157" spans="1:12" x14ac:dyDescent="0.25">
      <c r="A157" s="139">
        <v>43417</v>
      </c>
      <c r="B157" s="125" t="s">
        <v>249</v>
      </c>
      <c r="C157" s="125" t="s">
        <v>228</v>
      </c>
      <c r="D157" s="125" t="s">
        <v>248</v>
      </c>
      <c r="E157" s="126">
        <v>17000</v>
      </c>
      <c r="F157" s="127" t="s">
        <v>37</v>
      </c>
      <c r="G157" s="128" t="s">
        <v>794</v>
      </c>
      <c r="H157" s="124" t="s">
        <v>414</v>
      </c>
      <c r="I157" s="127" t="s">
        <v>227</v>
      </c>
      <c r="J157" s="125">
        <f t="shared" si="3"/>
        <v>1.8805309734513274</v>
      </c>
      <c r="K157" s="125">
        <v>9040</v>
      </c>
      <c r="L157" s="84"/>
    </row>
    <row r="158" spans="1:12" x14ac:dyDescent="0.25">
      <c r="A158" s="138">
        <v>43417</v>
      </c>
      <c r="B158" s="124" t="s">
        <v>122</v>
      </c>
      <c r="C158" s="124" t="s">
        <v>327</v>
      </c>
      <c r="D158" s="124" t="s">
        <v>262</v>
      </c>
      <c r="E158" s="131">
        <v>20000</v>
      </c>
      <c r="F158" s="129" t="s">
        <v>8</v>
      </c>
      <c r="G158" s="128" t="s">
        <v>226</v>
      </c>
      <c r="H158" s="124" t="s">
        <v>481</v>
      </c>
      <c r="I158" s="127" t="s">
        <v>227</v>
      </c>
      <c r="J158" s="125">
        <f t="shared" si="3"/>
        <v>2.2123893805309733</v>
      </c>
      <c r="K158" s="125">
        <v>9040</v>
      </c>
      <c r="L158" s="84"/>
    </row>
    <row r="159" spans="1:12" x14ac:dyDescent="0.25">
      <c r="A159" s="139">
        <v>43416</v>
      </c>
      <c r="B159" s="124" t="s">
        <v>739</v>
      </c>
      <c r="C159" s="124" t="s">
        <v>342</v>
      </c>
      <c r="D159" s="124" t="s">
        <v>225</v>
      </c>
      <c r="E159" s="131">
        <v>500000</v>
      </c>
      <c r="F159" s="128" t="s">
        <v>9</v>
      </c>
      <c r="G159" s="128" t="s">
        <v>226</v>
      </c>
      <c r="H159" s="124" t="s">
        <v>474</v>
      </c>
      <c r="I159" s="127" t="s">
        <v>227</v>
      </c>
      <c r="J159" s="125">
        <f t="shared" si="3"/>
        <v>55.309734513274336</v>
      </c>
      <c r="K159" s="125">
        <v>9040</v>
      </c>
      <c r="L159" s="84"/>
    </row>
    <row r="160" spans="1:12" x14ac:dyDescent="0.25">
      <c r="A160" s="139">
        <v>43417</v>
      </c>
      <c r="B160" s="125" t="s">
        <v>338</v>
      </c>
      <c r="C160" s="125" t="s">
        <v>228</v>
      </c>
      <c r="D160" s="125" t="s">
        <v>225</v>
      </c>
      <c r="E160" s="126">
        <v>13000</v>
      </c>
      <c r="F160" s="128" t="s">
        <v>9</v>
      </c>
      <c r="G160" s="128" t="s">
        <v>794</v>
      </c>
      <c r="H160" s="124" t="s">
        <v>485</v>
      </c>
      <c r="I160" s="127" t="s">
        <v>227</v>
      </c>
      <c r="J160" s="125">
        <f t="shared" si="3"/>
        <v>1.4380530973451326</v>
      </c>
      <c r="K160" s="125">
        <v>9040</v>
      </c>
      <c r="L160" s="84"/>
    </row>
    <row r="161" spans="1:12" x14ac:dyDescent="0.25">
      <c r="A161" s="139">
        <v>43417</v>
      </c>
      <c r="B161" s="125" t="s">
        <v>339</v>
      </c>
      <c r="C161" s="125" t="s">
        <v>228</v>
      </c>
      <c r="D161" s="125" t="s">
        <v>225</v>
      </c>
      <c r="E161" s="126">
        <v>70000</v>
      </c>
      <c r="F161" s="128" t="s">
        <v>9</v>
      </c>
      <c r="G161" s="128" t="s">
        <v>794</v>
      </c>
      <c r="H161" s="124" t="s">
        <v>479</v>
      </c>
      <c r="I161" s="127" t="s">
        <v>227</v>
      </c>
      <c r="J161" s="125">
        <f t="shared" si="3"/>
        <v>7.7433628318584073</v>
      </c>
      <c r="K161" s="125">
        <v>9040</v>
      </c>
      <c r="L161" s="84"/>
    </row>
    <row r="162" spans="1:12" x14ac:dyDescent="0.25">
      <c r="A162" s="139">
        <v>43417</v>
      </c>
      <c r="B162" s="125" t="s">
        <v>367</v>
      </c>
      <c r="C162" s="125" t="s">
        <v>228</v>
      </c>
      <c r="D162" s="132" t="s">
        <v>398</v>
      </c>
      <c r="E162" s="140">
        <v>11000</v>
      </c>
      <c r="F162" s="127" t="s">
        <v>10</v>
      </c>
      <c r="G162" s="128" t="s">
        <v>794</v>
      </c>
      <c r="H162" s="125" t="s">
        <v>476</v>
      </c>
      <c r="I162" s="127" t="s">
        <v>227</v>
      </c>
      <c r="J162" s="125">
        <f t="shared" si="3"/>
        <v>1.2168141592920354</v>
      </c>
      <c r="K162" s="125">
        <v>9040</v>
      </c>
      <c r="L162" s="84"/>
    </row>
    <row r="163" spans="1:12" x14ac:dyDescent="0.25">
      <c r="A163" s="138">
        <v>43418</v>
      </c>
      <c r="B163" s="124" t="s">
        <v>123</v>
      </c>
      <c r="C163" s="125" t="s">
        <v>228</v>
      </c>
      <c r="D163" s="125" t="s">
        <v>225</v>
      </c>
      <c r="E163" s="131">
        <v>10000</v>
      </c>
      <c r="F163" s="127" t="s">
        <v>12</v>
      </c>
      <c r="G163" s="128" t="s">
        <v>794</v>
      </c>
      <c r="H163" s="124" t="s">
        <v>482</v>
      </c>
      <c r="I163" s="127" t="s">
        <v>227</v>
      </c>
      <c r="J163" s="125">
        <f t="shared" si="3"/>
        <v>1.1061946902654867</v>
      </c>
      <c r="K163" s="125">
        <v>9040</v>
      </c>
      <c r="L163" s="84"/>
    </row>
    <row r="164" spans="1:12" x14ac:dyDescent="0.25">
      <c r="A164" s="139">
        <v>43418</v>
      </c>
      <c r="B164" s="124" t="s">
        <v>236</v>
      </c>
      <c r="C164" s="125" t="s">
        <v>224</v>
      </c>
      <c r="D164" s="125" t="s">
        <v>248</v>
      </c>
      <c r="E164" s="126">
        <v>80000</v>
      </c>
      <c r="F164" s="127" t="s">
        <v>75</v>
      </c>
      <c r="G164" s="128" t="s">
        <v>226</v>
      </c>
      <c r="H164" s="124" t="s">
        <v>480</v>
      </c>
      <c r="I164" s="127" t="s">
        <v>227</v>
      </c>
      <c r="J164" s="125">
        <f t="shared" si="3"/>
        <v>8.8495575221238933</v>
      </c>
      <c r="K164" s="125">
        <v>9040</v>
      </c>
      <c r="L164" s="84"/>
    </row>
    <row r="165" spans="1:12" x14ac:dyDescent="0.25">
      <c r="A165" s="139">
        <v>43418</v>
      </c>
      <c r="B165" s="124" t="s">
        <v>239</v>
      </c>
      <c r="C165" s="124" t="s">
        <v>228</v>
      </c>
      <c r="D165" s="125" t="s">
        <v>248</v>
      </c>
      <c r="E165" s="126">
        <v>23500</v>
      </c>
      <c r="F165" s="127" t="s">
        <v>75</v>
      </c>
      <c r="G165" s="128" t="s">
        <v>794</v>
      </c>
      <c r="H165" s="124" t="s">
        <v>480</v>
      </c>
      <c r="I165" s="127" t="s">
        <v>227</v>
      </c>
      <c r="J165" s="125">
        <f t="shared" si="3"/>
        <v>2.5995575221238938</v>
      </c>
      <c r="K165" s="125">
        <v>9040</v>
      </c>
      <c r="L165" s="84"/>
    </row>
    <row r="166" spans="1:12" x14ac:dyDescent="0.25">
      <c r="A166" s="139">
        <v>43418</v>
      </c>
      <c r="B166" s="124" t="s">
        <v>240</v>
      </c>
      <c r="C166" s="124" t="s">
        <v>261</v>
      </c>
      <c r="D166" s="321" t="s">
        <v>262</v>
      </c>
      <c r="E166" s="126">
        <v>15000</v>
      </c>
      <c r="F166" s="127" t="s">
        <v>75</v>
      </c>
      <c r="G166" s="128" t="s">
        <v>226</v>
      </c>
      <c r="H166" s="124" t="s">
        <v>480</v>
      </c>
      <c r="I166" s="127" t="s">
        <v>227</v>
      </c>
      <c r="J166" s="125">
        <f t="shared" si="3"/>
        <v>1.6592920353982301</v>
      </c>
      <c r="K166" s="125">
        <v>9040</v>
      </c>
      <c r="L166" s="84"/>
    </row>
    <row r="167" spans="1:12" x14ac:dyDescent="0.25">
      <c r="A167" s="139">
        <v>43418</v>
      </c>
      <c r="B167" s="124" t="s">
        <v>263</v>
      </c>
      <c r="C167" s="124" t="s">
        <v>261</v>
      </c>
      <c r="D167" s="124" t="s">
        <v>262</v>
      </c>
      <c r="E167" s="126">
        <v>5000</v>
      </c>
      <c r="F167" s="127" t="s">
        <v>75</v>
      </c>
      <c r="G167" s="128" t="s">
        <v>226</v>
      </c>
      <c r="H167" s="124" t="s">
        <v>480</v>
      </c>
      <c r="I167" s="127" t="s">
        <v>227</v>
      </c>
      <c r="J167" s="125">
        <f t="shared" si="3"/>
        <v>0.55309734513274333</v>
      </c>
      <c r="K167" s="125">
        <v>9040</v>
      </c>
      <c r="L167" s="84"/>
    </row>
    <row r="168" spans="1:12" x14ac:dyDescent="0.25">
      <c r="A168" s="139">
        <v>43418</v>
      </c>
      <c r="B168" s="125" t="s">
        <v>282</v>
      </c>
      <c r="C168" s="125" t="s">
        <v>228</v>
      </c>
      <c r="D168" s="125" t="s">
        <v>248</v>
      </c>
      <c r="E168" s="126">
        <v>19000</v>
      </c>
      <c r="F168" s="127" t="s">
        <v>48</v>
      </c>
      <c r="G168" s="128" t="s">
        <v>794</v>
      </c>
      <c r="H168" s="124" t="s">
        <v>472</v>
      </c>
      <c r="I168" s="127" t="s">
        <v>227</v>
      </c>
      <c r="J168" s="125">
        <f t="shared" si="3"/>
        <v>2.1017699115044248</v>
      </c>
      <c r="K168" s="125">
        <v>9040</v>
      </c>
      <c r="L168" s="84"/>
    </row>
    <row r="169" spans="1:12" x14ac:dyDescent="0.25">
      <c r="A169" s="139">
        <v>43418</v>
      </c>
      <c r="B169" s="125" t="s">
        <v>270</v>
      </c>
      <c r="C169" s="125" t="s">
        <v>228</v>
      </c>
      <c r="D169" s="125" t="s">
        <v>248</v>
      </c>
      <c r="E169" s="126">
        <v>27000</v>
      </c>
      <c r="F169" s="127" t="s">
        <v>24</v>
      </c>
      <c r="G169" s="128" t="s">
        <v>794</v>
      </c>
      <c r="H169" s="124" t="s">
        <v>470</v>
      </c>
      <c r="I169" s="127" t="s">
        <v>227</v>
      </c>
      <c r="J169" s="125">
        <f t="shared" si="3"/>
        <v>2.9867256637168142</v>
      </c>
      <c r="K169" s="125">
        <v>9040</v>
      </c>
      <c r="L169" s="84"/>
    </row>
    <row r="170" spans="1:12" x14ac:dyDescent="0.25">
      <c r="A170" s="139">
        <v>43418</v>
      </c>
      <c r="B170" s="125" t="s">
        <v>300</v>
      </c>
      <c r="C170" s="125" t="s">
        <v>228</v>
      </c>
      <c r="D170" s="125" t="s">
        <v>248</v>
      </c>
      <c r="E170" s="126">
        <v>25000</v>
      </c>
      <c r="F170" s="129" t="s">
        <v>11</v>
      </c>
      <c r="G170" s="128" t="s">
        <v>794</v>
      </c>
      <c r="H170" s="124" t="s">
        <v>469</v>
      </c>
      <c r="I170" s="127" t="s">
        <v>227</v>
      </c>
      <c r="J170" s="125">
        <f t="shared" si="3"/>
        <v>2.7654867256637168</v>
      </c>
      <c r="K170" s="125">
        <v>9040</v>
      </c>
      <c r="L170" s="84"/>
    </row>
    <row r="171" spans="1:12" x14ac:dyDescent="0.25">
      <c r="A171" s="139">
        <v>43418</v>
      </c>
      <c r="B171" s="125" t="s">
        <v>338</v>
      </c>
      <c r="C171" s="125" t="s">
        <v>228</v>
      </c>
      <c r="D171" s="125" t="s">
        <v>225</v>
      </c>
      <c r="E171" s="126">
        <v>13000</v>
      </c>
      <c r="F171" s="128" t="s">
        <v>9</v>
      </c>
      <c r="G171" s="128" t="s">
        <v>794</v>
      </c>
      <c r="H171" s="124" t="s">
        <v>669</v>
      </c>
      <c r="I171" s="127" t="s">
        <v>227</v>
      </c>
      <c r="J171" s="125">
        <f t="shared" si="3"/>
        <v>1.4380530973451326</v>
      </c>
      <c r="K171" s="125">
        <v>9040</v>
      </c>
      <c r="L171" s="84"/>
    </row>
    <row r="172" spans="1:12" x14ac:dyDescent="0.25">
      <c r="A172" s="139">
        <v>43418</v>
      </c>
      <c r="B172" s="135" t="s">
        <v>610</v>
      </c>
      <c r="C172" s="124" t="s">
        <v>606</v>
      </c>
      <c r="D172" s="132" t="s">
        <v>262</v>
      </c>
      <c r="E172" s="126">
        <v>1182432</v>
      </c>
      <c r="F172" s="127" t="s">
        <v>611</v>
      </c>
      <c r="G172" s="128" t="s">
        <v>226</v>
      </c>
      <c r="H172" s="124" t="s">
        <v>565</v>
      </c>
      <c r="I172" s="127" t="s">
        <v>227</v>
      </c>
      <c r="J172" s="125">
        <f t="shared" si="3"/>
        <v>130.80000000000001</v>
      </c>
      <c r="K172" s="125">
        <v>9040</v>
      </c>
      <c r="L172" s="84"/>
    </row>
    <row r="173" spans="1:12" x14ac:dyDescent="0.25">
      <c r="A173" s="139">
        <v>43418</v>
      </c>
      <c r="B173" s="125" t="s">
        <v>367</v>
      </c>
      <c r="C173" s="125" t="s">
        <v>228</v>
      </c>
      <c r="D173" s="132" t="s">
        <v>398</v>
      </c>
      <c r="E173" s="140">
        <v>11000</v>
      </c>
      <c r="F173" s="127" t="s">
        <v>10</v>
      </c>
      <c r="G173" s="128" t="s">
        <v>794</v>
      </c>
      <c r="H173" s="125" t="s">
        <v>476</v>
      </c>
      <c r="I173" s="127" t="s">
        <v>227</v>
      </c>
      <c r="J173" s="125">
        <f t="shared" si="3"/>
        <v>1.2168141592920354</v>
      </c>
      <c r="K173" s="125">
        <v>9040</v>
      </c>
      <c r="L173" s="84"/>
    </row>
    <row r="174" spans="1:12" x14ac:dyDescent="0.25">
      <c r="A174" s="139">
        <v>43418</v>
      </c>
      <c r="B174" s="125" t="s">
        <v>384</v>
      </c>
      <c r="C174" s="125" t="s">
        <v>228</v>
      </c>
      <c r="D174" s="132" t="s">
        <v>398</v>
      </c>
      <c r="E174" s="140">
        <v>70000</v>
      </c>
      <c r="F174" s="127" t="s">
        <v>10</v>
      </c>
      <c r="G174" s="128" t="s">
        <v>794</v>
      </c>
      <c r="H174" s="125" t="s">
        <v>483</v>
      </c>
      <c r="I174" s="127" t="s">
        <v>227</v>
      </c>
      <c r="J174" s="125">
        <f t="shared" si="3"/>
        <v>7.7433628318584073</v>
      </c>
      <c r="K174" s="125">
        <v>9040</v>
      </c>
      <c r="L174" s="84"/>
    </row>
    <row r="175" spans="1:12" x14ac:dyDescent="0.25">
      <c r="A175" s="138">
        <v>43419</v>
      </c>
      <c r="B175" s="124" t="s">
        <v>570</v>
      </c>
      <c r="C175" s="124" t="s">
        <v>224</v>
      </c>
      <c r="D175" s="124" t="s">
        <v>229</v>
      </c>
      <c r="E175" s="130">
        <v>1574727</v>
      </c>
      <c r="F175" s="128" t="s">
        <v>78</v>
      </c>
      <c r="G175" s="128" t="s">
        <v>226</v>
      </c>
      <c r="H175" s="124" t="s">
        <v>466</v>
      </c>
      <c r="I175" s="127" t="s">
        <v>227</v>
      </c>
      <c r="J175" s="125">
        <f t="shared" si="3"/>
        <v>174.19546460176991</v>
      </c>
      <c r="K175" s="125">
        <v>9040</v>
      </c>
      <c r="L175" s="84"/>
    </row>
    <row r="176" spans="1:12" x14ac:dyDescent="0.25">
      <c r="A176" s="138">
        <v>43419</v>
      </c>
      <c r="B176" s="124" t="s">
        <v>571</v>
      </c>
      <c r="C176" s="124" t="s">
        <v>228</v>
      </c>
      <c r="D176" s="124" t="s">
        <v>229</v>
      </c>
      <c r="E176" s="130">
        <v>833476</v>
      </c>
      <c r="F176" s="128" t="s">
        <v>78</v>
      </c>
      <c r="G176" s="128" t="s">
        <v>794</v>
      </c>
      <c r="H176" s="124" t="s">
        <v>484</v>
      </c>
      <c r="I176" s="127" t="s">
        <v>227</v>
      </c>
      <c r="J176" s="125">
        <f t="shared" si="3"/>
        <v>92.198672566371684</v>
      </c>
      <c r="K176" s="125">
        <v>9040</v>
      </c>
      <c r="L176" s="84"/>
    </row>
    <row r="177" spans="1:12" x14ac:dyDescent="0.25">
      <c r="A177" s="138">
        <v>43419</v>
      </c>
      <c r="B177" s="124" t="s">
        <v>572</v>
      </c>
      <c r="C177" s="124" t="s">
        <v>224</v>
      </c>
      <c r="D177" s="124" t="s">
        <v>229</v>
      </c>
      <c r="E177" s="130">
        <v>9096257</v>
      </c>
      <c r="F177" s="128" t="s">
        <v>78</v>
      </c>
      <c r="G177" s="128" t="s">
        <v>226</v>
      </c>
      <c r="H177" s="124" t="s">
        <v>449</v>
      </c>
      <c r="I177" s="127" t="s">
        <v>227</v>
      </c>
      <c r="J177" s="125">
        <f t="shared" si="3"/>
        <v>1006.2231194690265</v>
      </c>
      <c r="K177" s="125">
        <v>9040</v>
      </c>
      <c r="L177" s="84"/>
    </row>
    <row r="178" spans="1:12" x14ac:dyDescent="0.25">
      <c r="A178" s="139">
        <v>43419</v>
      </c>
      <c r="B178" s="124" t="s">
        <v>231</v>
      </c>
      <c r="C178" s="124" t="s">
        <v>228</v>
      </c>
      <c r="D178" s="125" t="s">
        <v>248</v>
      </c>
      <c r="E178" s="126">
        <v>10000</v>
      </c>
      <c r="F178" s="127" t="s">
        <v>75</v>
      </c>
      <c r="G178" s="128" t="s">
        <v>794</v>
      </c>
      <c r="H178" s="124" t="s">
        <v>477</v>
      </c>
      <c r="I178" s="127" t="s">
        <v>227</v>
      </c>
      <c r="J178" s="125">
        <f t="shared" si="3"/>
        <v>1.1061946902654867</v>
      </c>
      <c r="K178" s="125">
        <v>9040</v>
      </c>
      <c r="L178" s="84"/>
    </row>
    <row r="179" spans="1:12" x14ac:dyDescent="0.25">
      <c r="A179" s="139">
        <v>43419</v>
      </c>
      <c r="B179" s="125" t="s">
        <v>282</v>
      </c>
      <c r="C179" s="125" t="s">
        <v>228</v>
      </c>
      <c r="D179" s="125" t="s">
        <v>248</v>
      </c>
      <c r="E179" s="126">
        <v>19000</v>
      </c>
      <c r="F179" s="127" t="s">
        <v>48</v>
      </c>
      <c r="G179" s="128" t="s">
        <v>794</v>
      </c>
      <c r="H179" s="124" t="s">
        <v>472</v>
      </c>
      <c r="I179" s="127" t="s">
        <v>227</v>
      </c>
      <c r="J179" s="125">
        <f t="shared" si="3"/>
        <v>2.1017699115044248</v>
      </c>
      <c r="K179" s="125">
        <v>9040</v>
      </c>
      <c r="L179" s="84"/>
    </row>
    <row r="180" spans="1:12" x14ac:dyDescent="0.25">
      <c r="A180" s="139">
        <v>43419</v>
      </c>
      <c r="B180" s="125" t="s">
        <v>270</v>
      </c>
      <c r="C180" s="125" t="s">
        <v>228</v>
      </c>
      <c r="D180" s="125" t="s">
        <v>248</v>
      </c>
      <c r="E180" s="126">
        <v>27000</v>
      </c>
      <c r="F180" s="127" t="s">
        <v>24</v>
      </c>
      <c r="G180" s="128" t="s">
        <v>794</v>
      </c>
      <c r="H180" s="124" t="s">
        <v>470</v>
      </c>
      <c r="I180" s="127" t="s">
        <v>227</v>
      </c>
      <c r="J180" s="125">
        <f t="shared" si="3"/>
        <v>2.9867256637168142</v>
      </c>
      <c r="K180" s="125">
        <v>9040</v>
      </c>
      <c r="L180" s="84"/>
    </row>
    <row r="181" spans="1:12" x14ac:dyDescent="0.25">
      <c r="A181" s="139">
        <v>43419</v>
      </c>
      <c r="B181" s="125" t="s">
        <v>297</v>
      </c>
      <c r="C181" s="125" t="s">
        <v>228</v>
      </c>
      <c r="D181" s="125" t="s">
        <v>248</v>
      </c>
      <c r="E181" s="126">
        <v>25000</v>
      </c>
      <c r="F181" s="129" t="s">
        <v>11</v>
      </c>
      <c r="G181" s="128" t="s">
        <v>794</v>
      </c>
      <c r="H181" s="124" t="s">
        <v>469</v>
      </c>
      <c r="I181" s="127" t="s">
        <v>227</v>
      </c>
      <c r="J181" s="125">
        <f t="shared" si="3"/>
        <v>2.7654867256637168</v>
      </c>
      <c r="K181" s="125">
        <v>9040</v>
      </c>
      <c r="L181" s="84"/>
    </row>
    <row r="182" spans="1:12" x14ac:dyDescent="0.25">
      <c r="A182" s="139">
        <v>43419</v>
      </c>
      <c r="B182" s="125" t="s">
        <v>338</v>
      </c>
      <c r="C182" s="125" t="s">
        <v>228</v>
      </c>
      <c r="D182" s="125" t="s">
        <v>225</v>
      </c>
      <c r="E182" s="126">
        <v>13000</v>
      </c>
      <c r="F182" s="128" t="s">
        <v>9</v>
      </c>
      <c r="G182" s="128" t="s">
        <v>794</v>
      </c>
      <c r="H182" s="124" t="s">
        <v>621</v>
      </c>
      <c r="I182" s="127" t="s">
        <v>227</v>
      </c>
      <c r="J182" s="125">
        <f t="shared" si="3"/>
        <v>1.4380530973451326</v>
      </c>
      <c r="K182" s="125">
        <v>9040</v>
      </c>
      <c r="L182" s="84"/>
    </row>
    <row r="183" spans="1:12" x14ac:dyDescent="0.25">
      <c r="A183" s="139">
        <v>43419</v>
      </c>
      <c r="B183" s="125" t="s">
        <v>367</v>
      </c>
      <c r="C183" s="125" t="s">
        <v>228</v>
      </c>
      <c r="D183" s="132" t="s">
        <v>398</v>
      </c>
      <c r="E183" s="140">
        <v>11000</v>
      </c>
      <c r="F183" s="127" t="s">
        <v>10</v>
      </c>
      <c r="G183" s="128" t="s">
        <v>794</v>
      </c>
      <c r="H183" s="125" t="s">
        <v>476</v>
      </c>
      <c r="I183" s="127" t="s">
        <v>227</v>
      </c>
      <c r="J183" s="125">
        <f t="shared" si="3"/>
        <v>1.2168141592920354</v>
      </c>
      <c r="K183" s="125">
        <v>9040</v>
      </c>
      <c r="L183" s="84"/>
    </row>
    <row r="184" spans="1:12" x14ac:dyDescent="0.25">
      <c r="A184" s="139">
        <v>43420</v>
      </c>
      <c r="B184" s="124" t="s">
        <v>231</v>
      </c>
      <c r="C184" s="124" t="s">
        <v>228</v>
      </c>
      <c r="D184" s="125" t="s">
        <v>248</v>
      </c>
      <c r="E184" s="126">
        <v>10000</v>
      </c>
      <c r="F184" s="127" t="s">
        <v>75</v>
      </c>
      <c r="G184" s="128" t="s">
        <v>794</v>
      </c>
      <c r="H184" s="124" t="s">
        <v>477</v>
      </c>
      <c r="I184" s="127" t="s">
        <v>227</v>
      </c>
      <c r="J184" s="125">
        <f t="shared" si="3"/>
        <v>1.1061946902654867</v>
      </c>
      <c r="K184" s="125">
        <v>9040</v>
      </c>
      <c r="L184" s="84"/>
    </row>
    <row r="185" spans="1:12" x14ac:dyDescent="0.25">
      <c r="A185" s="139">
        <v>43420</v>
      </c>
      <c r="B185" s="125" t="s">
        <v>282</v>
      </c>
      <c r="C185" s="125" t="s">
        <v>228</v>
      </c>
      <c r="D185" s="125" t="s">
        <v>248</v>
      </c>
      <c r="E185" s="126">
        <v>19000</v>
      </c>
      <c r="F185" s="127" t="s">
        <v>48</v>
      </c>
      <c r="G185" s="128" t="s">
        <v>794</v>
      </c>
      <c r="H185" s="124" t="s">
        <v>109</v>
      </c>
      <c r="I185" s="127" t="s">
        <v>227</v>
      </c>
      <c r="J185" s="125">
        <f t="shared" si="3"/>
        <v>2.1017699115044248</v>
      </c>
      <c r="K185" s="125">
        <v>9040</v>
      </c>
      <c r="L185" s="84"/>
    </row>
    <row r="186" spans="1:12" x14ac:dyDescent="0.25">
      <c r="A186" s="139">
        <v>43420</v>
      </c>
      <c r="B186" s="125" t="s">
        <v>254</v>
      </c>
      <c r="C186" s="125" t="s">
        <v>228</v>
      </c>
      <c r="D186" s="125" t="s">
        <v>248</v>
      </c>
      <c r="E186" s="126">
        <v>16000</v>
      </c>
      <c r="F186" s="127" t="s">
        <v>48</v>
      </c>
      <c r="G186" s="128" t="s">
        <v>794</v>
      </c>
      <c r="H186" s="124" t="s">
        <v>488</v>
      </c>
      <c r="I186" s="127" t="s">
        <v>227</v>
      </c>
      <c r="J186" s="125">
        <f t="shared" si="3"/>
        <v>1.7699115044247788</v>
      </c>
      <c r="K186" s="125">
        <v>9040</v>
      </c>
      <c r="L186" s="84"/>
    </row>
    <row r="187" spans="1:12" x14ac:dyDescent="0.25">
      <c r="A187" s="139">
        <v>43420</v>
      </c>
      <c r="B187" s="125" t="s">
        <v>270</v>
      </c>
      <c r="C187" s="125" t="s">
        <v>228</v>
      </c>
      <c r="D187" s="125" t="s">
        <v>248</v>
      </c>
      <c r="E187" s="126">
        <v>27000</v>
      </c>
      <c r="F187" s="127" t="s">
        <v>24</v>
      </c>
      <c r="G187" s="128" t="s">
        <v>794</v>
      </c>
      <c r="H187" s="124" t="s">
        <v>470</v>
      </c>
      <c r="I187" s="127" t="s">
        <v>227</v>
      </c>
      <c r="J187" s="125">
        <f t="shared" si="3"/>
        <v>2.9867256637168142</v>
      </c>
      <c r="K187" s="125">
        <v>9040</v>
      </c>
      <c r="L187" s="84"/>
    </row>
    <row r="188" spans="1:12" x14ac:dyDescent="0.25">
      <c r="A188" s="139">
        <v>43420</v>
      </c>
      <c r="B188" s="125" t="s">
        <v>275</v>
      </c>
      <c r="C188" s="125" t="s">
        <v>228</v>
      </c>
      <c r="D188" s="125" t="s">
        <v>248</v>
      </c>
      <c r="E188" s="126">
        <v>33500</v>
      </c>
      <c r="F188" s="127" t="s">
        <v>24</v>
      </c>
      <c r="G188" s="128" t="s">
        <v>794</v>
      </c>
      <c r="H188" s="124" t="s">
        <v>489</v>
      </c>
      <c r="I188" s="127" t="s">
        <v>227</v>
      </c>
      <c r="J188" s="125">
        <f t="shared" si="3"/>
        <v>3.7057522123893807</v>
      </c>
      <c r="K188" s="125">
        <v>9040</v>
      </c>
      <c r="L188" s="84"/>
    </row>
    <row r="189" spans="1:12" x14ac:dyDescent="0.25">
      <c r="A189" s="139">
        <v>43420</v>
      </c>
      <c r="B189" s="125" t="s">
        <v>297</v>
      </c>
      <c r="C189" s="125" t="s">
        <v>228</v>
      </c>
      <c r="D189" s="125" t="s">
        <v>248</v>
      </c>
      <c r="E189" s="126">
        <v>25000</v>
      </c>
      <c r="F189" s="129" t="s">
        <v>11</v>
      </c>
      <c r="G189" s="128" t="s">
        <v>794</v>
      </c>
      <c r="H189" s="124" t="s">
        <v>469</v>
      </c>
      <c r="I189" s="127" t="s">
        <v>227</v>
      </c>
      <c r="J189" s="125">
        <f t="shared" si="3"/>
        <v>2.7654867256637168</v>
      </c>
      <c r="K189" s="125">
        <v>9040</v>
      </c>
      <c r="L189" s="84"/>
    </row>
    <row r="190" spans="1:12" x14ac:dyDescent="0.25">
      <c r="A190" s="139">
        <v>43420</v>
      </c>
      <c r="B190" s="125" t="s">
        <v>298</v>
      </c>
      <c r="C190" s="125" t="s">
        <v>228</v>
      </c>
      <c r="D190" s="125" t="s">
        <v>248</v>
      </c>
      <c r="E190" s="126">
        <v>12500</v>
      </c>
      <c r="F190" s="129" t="s">
        <v>11</v>
      </c>
      <c r="G190" s="128" t="s">
        <v>794</v>
      </c>
      <c r="H190" s="124" t="s">
        <v>541</v>
      </c>
      <c r="I190" s="127" t="s">
        <v>227</v>
      </c>
      <c r="J190" s="125">
        <f t="shared" si="3"/>
        <v>1.3827433628318584</v>
      </c>
      <c r="K190" s="125">
        <v>9040</v>
      </c>
      <c r="L190" s="84"/>
    </row>
    <row r="191" spans="1:12" x14ac:dyDescent="0.25">
      <c r="A191" s="138">
        <v>43420</v>
      </c>
      <c r="B191" s="124" t="s">
        <v>126</v>
      </c>
      <c r="C191" s="124" t="s">
        <v>276</v>
      </c>
      <c r="D191" s="124" t="s">
        <v>262</v>
      </c>
      <c r="E191" s="131">
        <v>800000</v>
      </c>
      <c r="F191" s="129" t="s">
        <v>8</v>
      </c>
      <c r="G191" s="128" t="s">
        <v>226</v>
      </c>
      <c r="H191" s="124" t="s">
        <v>486</v>
      </c>
      <c r="I191" s="127" t="s">
        <v>227</v>
      </c>
      <c r="J191" s="125">
        <f t="shared" si="3"/>
        <v>88.495575221238937</v>
      </c>
      <c r="K191" s="125">
        <v>9040</v>
      </c>
      <c r="L191" s="84"/>
    </row>
    <row r="192" spans="1:12" x14ac:dyDescent="0.25">
      <c r="A192" s="138">
        <v>43420</v>
      </c>
      <c r="B192" s="124" t="s">
        <v>127</v>
      </c>
      <c r="C192" s="320" t="s">
        <v>796</v>
      </c>
      <c r="D192" s="320" t="s">
        <v>262</v>
      </c>
      <c r="E192" s="131">
        <v>600000</v>
      </c>
      <c r="F192" s="129" t="s">
        <v>8</v>
      </c>
      <c r="G192" s="128" t="s">
        <v>226</v>
      </c>
      <c r="H192" s="124" t="s">
        <v>487</v>
      </c>
      <c r="I192" s="127" t="s">
        <v>227</v>
      </c>
      <c r="J192" s="125">
        <f t="shared" si="3"/>
        <v>66.371681415929203</v>
      </c>
      <c r="K192" s="125">
        <v>9040</v>
      </c>
      <c r="L192" s="84"/>
    </row>
    <row r="193" spans="1:12" x14ac:dyDescent="0.25">
      <c r="A193" s="138">
        <v>43420</v>
      </c>
      <c r="B193" s="124" t="s">
        <v>128</v>
      </c>
      <c r="C193" s="124" t="s">
        <v>327</v>
      </c>
      <c r="D193" s="124" t="s">
        <v>262</v>
      </c>
      <c r="E193" s="131">
        <v>12000</v>
      </c>
      <c r="F193" s="129" t="s">
        <v>8</v>
      </c>
      <c r="G193" s="128" t="s">
        <v>226</v>
      </c>
      <c r="H193" s="124" t="s">
        <v>490</v>
      </c>
      <c r="I193" s="127" t="s">
        <v>227</v>
      </c>
      <c r="J193" s="125">
        <f t="shared" si="3"/>
        <v>1.3274336283185841</v>
      </c>
      <c r="K193" s="125">
        <v>9040</v>
      </c>
      <c r="L193" s="84"/>
    </row>
    <row r="194" spans="1:12" x14ac:dyDescent="0.25">
      <c r="A194" s="139">
        <v>43420</v>
      </c>
      <c r="B194" s="125" t="s">
        <v>367</v>
      </c>
      <c r="C194" s="125" t="s">
        <v>228</v>
      </c>
      <c r="D194" s="132" t="s">
        <v>398</v>
      </c>
      <c r="E194" s="140">
        <v>11000</v>
      </c>
      <c r="F194" s="127" t="s">
        <v>10</v>
      </c>
      <c r="G194" s="128" t="s">
        <v>794</v>
      </c>
      <c r="H194" s="125" t="s">
        <v>476</v>
      </c>
      <c r="I194" s="127" t="s">
        <v>227</v>
      </c>
      <c r="J194" s="125">
        <f t="shared" si="3"/>
        <v>1.2168141592920354</v>
      </c>
      <c r="K194" s="125">
        <v>9040</v>
      </c>
      <c r="L194" s="84"/>
    </row>
    <row r="195" spans="1:12" x14ac:dyDescent="0.25">
      <c r="A195" s="139">
        <v>43421</v>
      </c>
      <c r="B195" s="125" t="s">
        <v>385</v>
      </c>
      <c r="C195" s="125" t="s">
        <v>228</v>
      </c>
      <c r="D195" s="132" t="s">
        <v>398</v>
      </c>
      <c r="E195" s="140">
        <v>70000</v>
      </c>
      <c r="F195" s="127" t="s">
        <v>10</v>
      </c>
      <c r="G195" s="128" t="s">
        <v>794</v>
      </c>
      <c r="H195" s="125" t="s">
        <v>557</v>
      </c>
      <c r="I195" s="127" t="s">
        <v>227</v>
      </c>
      <c r="J195" s="125">
        <f t="shared" si="3"/>
        <v>7.7433628318584073</v>
      </c>
      <c r="K195" s="125">
        <v>9040</v>
      </c>
      <c r="L195" s="84"/>
    </row>
    <row r="196" spans="1:12" x14ac:dyDescent="0.25">
      <c r="A196" s="138">
        <v>43422</v>
      </c>
      <c r="B196" s="124" t="s">
        <v>139</v>
      </c>
      <c r="C196" s="124" t="s">
        <v>327</v>
      </c>
      <c r="D196" s="124" t="s">
        <v>262</v>
      </c>
      <c r="E196" s="131">
        <v>33000</v>
      </c>
      <c r="F196" s="129" t="s">
        <v>8</v>
      </c>
      <c r="G196" s="128" t="s">
        <v>226</v>
      </c>
      <c r="H196" s="124" t="s">
        <v>690</v>
      </c>
      <c r="I196" s="127" t="s">
        <v>227</v>
      </c>
      <c r="J196" s="125">
        <f t="shared" si="3"/>
        <v>3.6504424778761062</v>
      </c>
      <c r="K196" s="125">
        <v>9040</v>
      </c>
      <c r="L196" s="84"/>
    </row>
    <row r="197" spans="1:12" x14ac:dyDescent="0.25">
      <c r="A197" s="139">
        <v>43422</v>
      </c>
      <c r="B197" s="125" t="s">
        <v>340</v>
      </c>
      <c r="C197" s="125" t="s">
        <v>228</v>
      </c>
      <c r="D197" s="125" t="s">
        <v>225</v>
      </c>
      <c r="E197" s="126">
        <v>40000</v>
      </c>
      <c r="F197" s="128" t="s">
        <v>9</v>
      </c>
      <c r="G197" s="128" t="s">
        <v>794</v>
      </c>
      <c r="H197" s="125" t="s">
        <v>622</v>
      </c>
      <c r="I197" s="127" t="s">
        <v>227</v>
      </c>
      <c r="J197" s="125">
        <f t="shared" ref="J197:J262" si="4">E197/9040</f>
        <v>4.4247787610619467</v>
      </c>
      <c r="K197" s="125">
        <v>9040</v>
      </c>
      <c r="L197" s="84"/>
    </row>
    <row r="198" spans="1:12" x14ac:dyDescent="0.25">
      <c r="A198" s="139">
        <v>43422</v>
      </c>
      <c r="B198" s="125" t="s">
        <v>341</v>
      </c>
      <c r="C198" s="125" t="s">
        <v>228</v>
      </c>
      <c r="D198" s="125" t="s">
        <v>225</v>
      </c>
      <c r="E198" s="126">
        <v>60000</v>
      </c>
      <c r="F198" s="128" t="s">
        <v>9</v>
      </c>
      <c r="G198" s="128" t="s">
        <v>794</v>
      </c>
      <c r="H198" s="125" t="s">
        <v>623</v>
      </c>
      <c r="I198" s="127" t="s">
        <v>227</v>
      </c>
      <c r="J198" s="125">
        <f t="shared" si="4"/>
        <v>6.6371681415929205</v>
      </c>
      <c r="K198" s="125">
        <v>9040</v>
      </c>
      <c r="L198" s="84"/>
    </row>
    <row r="199" spans="1:12" x14ac:dyDescent="0.25">
      <c r="A199" s="139">
        <v>43422</v>
      </c>
      <c r="B199" s="125" t="s">
        <v>363</v>
      </c>
      <c r="C199" s="125" t="s">
        <v>342</v>
      </c>
      <c r="D199" s="125" t="s">
        <v>225</v>
      </c>
      <c r="E199" s="126">
        <v>30000</v>
      </c>
      <c r="F199" s="128" t="s">
        <v>9</v>
      </c>
      <c r="G199" s="128" t="s">
        <v>226</v>
      </c>
      <c r="H199" s="125" t="s">
        <v>624</v>
      </c>
      <c r="I199" s="127" t="s">
        <v>227</v>
      </c>
      <c r="J199" s="125">
        <f t="shared" si="4"/>
        <v>3.3185840707964602</v>
      </c>
      <c r="K199" s="125">
        <v>9040</v>
      </c>
      <c r="L199" s="84"/>
    </row>
    <row r="200" spans="1:12" x14ac:dyDescent="0.25">
      <c r="A200" s="139">
        <v>43422</v>
      </c>
      <c r="B200" s="125" t="s">
        <v>344</v>
      </c>
      <c r="C200" s="125" t="s">
        <v>228</v>
      </c>
      <c r="D200" s="125" t="s">
        <v>225</v>
      </c>
      <c r="E200" s="126">
        <v>35000</v>
      </c>
      <c r="F200" s="128" t="s">
        <v>9</v>
      </c>
      <c r="G200" s="128" t="s">
        <v>794</v>
      </c>
      <c r="H200" s="125" t="s">
        <v>625</v>
      </c>
      <c r="I200" s="127" t="s">
        <v>227</v>
      </c>
      <c r="J200" s="125">
        <f t="shared" si="4"/>
        <v>3.8716814159292037</v>
      </c>
      <c r="K200" s="125">
        <v>9040</v>
      </c>
      <c r="L200" s="84"/>
    </row>
    <row r="201" spans="1:12" x14ac:dyDescent="0.25">
      <c r="A201" s="139">
        <v>43422</v>
      </c>
      <c r="B201" s="125" t="s">
        <v>362</v>
      </c>
      <c r="C201" s="125" t="s">
        <v>224</v>
      </c>
      <c r="D201" s="125" t="s">
        <v>225</v>
      </c>
      <c r="E201" s="126">
        <v>60000</v>
      </c>
      <c r="F201" s="128" t="s">
        <v>9</v>
      </c>
      <c r="G201" s="128" t="s">
        <v>226</v>
      </c>
      <c r="H201" s="125" t="s">
        <v>626</v>
      </c>
      <c r="I201" s="127" t="s">
        <v>227</v>
      </c>
      <c r="J201" s="125">
        <f t="shared" si="4"/>
        <v>6.6371681415929205</v>
      </c>
      <c r="K201" s="125">
        <v>9040</v>
      </c>
      <c r="L201" s="84"/>
    </row>
    <row r="202" spans="1:12" x14ac:dyDescent="0.25">
      <c r="A202" s="139">
        <v>43423</v>
      </c>
      <c r="B202" s="124" t="s">
        <v>231</v>
      </c>
      <c r="C202" s="124" t="s">
        <v>228</v>
      </c>
      <c r="D202" s="125" t="s">
        <v>248</v>
      </c>
      <c r="E202" s="126">
        <v>10000</v>
      </c>
      <c r="F202" s="127" t="s">
        <v>75</v>
      </c>
      <c r="G202" s="128" t="s">
        <v>794</v>
      </c>
      <c r="H202" s="124" t="s">
        <v>477</v>
      </c>
      <c r="I202" s="127" t="s">
        <v>227</v>
      </c>
      <c r="J202" s="125">
        <f t="shared" si="4"/>
        <v>1.1061946902654867</v>
      </c>
      <c r="K202" s="125">
        <v>9040</v>
      </c>
      <c r="L202" s="84"/>
    </row>
    <row r="203" spans="1:12" x14ac:dyDescent="0.25">
      <c r="A203" s="139">
        <v>43423</v>
      </c>
      <c r="B203" s="125" t="s">
        <v>255</v>
      </c>
      <c r="C203" s="125" t="s">
        <v>228</v>
      </c>
      <c r="D203" s="125" t="s">
        <v>248</v>
      </c>
      <c r="E203" s="126">
        <v>19000</v>
      </c>
      <c r="F203" s="127" t="s">
        <v>48</v>
      </c>
      <c r="G203" s="128" t="s">
        <v>794</v>
      </c>
      <c r="H203" s="124" t="s">
        <v>493</v>
      </c>
      <c r="I203" s="127" t="s">
        <v>227</v>
      </c>
      <c r="J203" s="125">
        <f t="shared" si="4"/>
        <v>2.1017699115044248</v>
      </c>
      <c r="K203" s="125">
        <v>9040</v>
      </c>
      <c r="L203" s="84"/>
    </row>
    <row r="204" spans="1:12" x14ac:dyDescent="0.25">
      <c r="A204" s="139">
        <v>43423</v>
      </c>
      <c r="B204" s="125" t="s">
        <v>270</v>
      </c>
      <c r="C204" s="125" t="s">
        <v>228</v>
      </c>
      <c r="D204" s="125" t="s">
        <v>248</v>
      </c>
      <c r="E204" s="126">
        <v>27000</v>
      </c>
      <c r="F204" s="127" t="s">
        <v>24</v>
      </c>
      <c r="G204" s="128" t="s">
        <v>794</v>
      </c>
      <c r="H204" s="124" t="s">
        <v>494</v>
      </c>
      <c r="I204" s="127" t="s">
        <v>227</v>
      </c>
      <c r="J204" s="125">
        <f t="shared" si="4"/>
        <v>2.9867256637168142</v>
      </c>
      <c r="K204" s="125">
        <v>9040</v>
      </c>
      <c r="L204" s="84"/>
    </row>
    <row r="205" spans="1:12" x14ac:dyDescent="0.25">
      <c r="A205" s="139">
        <v>43423</v>
      </c>
      <c r="B205" s="125" t="s">
        <v>297</v>
      </c>
      <c r="C205" s="125" t="s">
        <v>228</v>
      </c>
      <c r="D205" s="125" t="s">
        <v>248</v>
      </c>
      <c r="E205" s="126">
        <v>25000</v>
      </c>
      <c r="F205" s="129" t="s">
        <v>11</v>
      </c>
      <c r="G205" s="128" t="s">
        <v>794</v>
      </c>
      <c r="H205" s="124" t="s">
        <v>495</v>
      </c>
      <c r="I205" s="127" t="s">
        <v>227</v>
      </c>
      <c r="J205" s="125">
        <f t="shared" si="4"/>
        <v>2.7654867256637168</v>
      </c>
      <c r="K205" s="125">
        <v>9040</v>
      </c>
      <c r="L205" s="84"/>
    </row>
    <row r="206" spans="1:12" x14ac:dyDescent="0.25">
      <c r="A206" s="138">
        <v>43423</v>
      </c>
      <c r="B206" s="124" t="s">
        <v>130</v>
      </c>
      <c r="C206" s="124" t="s">
        <v>228</v>
      </c>
      <c r="D206" s="124" t="s">
        <v>262</v>
      </c>
      <c r="E206" s="131">
        <v>140000</v>
      </c>
      <c r="F206" s="129" t="s">
        <v>8</v>
      </c>
      <c r="G206" s="128" t="s">
        <v>794</v>
      </c>
      <c r="H206" s="124" t="s">
        <v>492</v>
      </c>
      <c r="I206" s="127" t="s">
        <v>227</v>
      </c>
      <c r="J206" s="125">
        <f t="shared" si="4"/>
        <v>15.486725663716815</v>
      </c>
      <c r="K206" s="125">
        <v>9040</v>
      </c>
      <c r="L206" s="84"/>
    </row>
    <row r="207" spans="1:12" x14ac:dyDescent="0.25">
      <c r="A207" s="138">
        <v>43423</v>
      </c>
      <c r="B207" s="124" t="s">
        <v>191</v>
      </c>
      <c r="C207" s="124" t="s">
        <v>327</v>
      </c>
      <c r="D207" s="124" t="s">
        <v>262</v>
      </c>
      <c r="E207" s="131">
        <v>12000</v>
      </c>
      <c r="F207" s="129" t="s">
        <v>8</v>
      </c>
      <c r="G207" s="128" t="s">
        <v>226</v>
      </c>
      <c r="H207" s="124" t="s">
        <v>497</v>
      </c>
      <c r="I207" s="127" t="s">
        <v>227</v>
      </c>
      <c r="J207" s="125">
        <f t="shared" si="4"/>
        <v>1.3274336283185841</v>
      </c>
      <c r="K207" s="125">
        <v>9040</v>
      </c>
      <c r="L207" s="84"/>
    </row>
    <row r="208" spans="1:12" x14ac:dyDescent="0.25">
      <c r="A208" s="139">
        <v>43423</v>
      </c>
      <c r="B208" s="125" t="s">
        <v>345</v>
      </c>
      <c r="C208" s="125" t="s">
        <v>228</v>
      </c>
      <c r="D208" s="125" t="s">
        <v>225</v>
      </c>
      <c r="E208" s="126">
        <v>35000</v>
      </c>
      <c r="F208" s="128" t="s">
        <v>9</v>
      </c>
      <c r="G208" s="128" t="s">
        <v>794</v>
      </c>
      <c r="H208" s="125" t="s">
        <v>627</v>
      </c>
      <c r="I208" s="127" t="s">
        <v>227</v>
      </c>
      <c r="J208" s="125">
        <f t="shared" si="4"/>
        <v>3.8716814159292037</v>
      </c>
      <c r="K208" s="125">
        <v>9040</v>
      </c>
      <c r="L208" s="84"/>
    </row>
    <row r="209" spans="1:12" x14ac:dyDescent="0.25">
      <c r="A209" s="139">
        <v>43423</v>
      </c>
      <c r="B209" s="125" t="s">
        <v>363</v>
      </c>
      <c r="C209" s="125" t="s">
        <v>343</v>
      </c>
      <c r="D209" s="125" t="s">
        <v>225</v>
      </c>
      <c r="E209" s="126">
        <v>25000</v>
      </c>
      <c r="F209" s="128" t="s">
        <v>9</v>
      </c>
      <c r="G209" s="128" t="s">
        <v>226</v>
      </c>
      <c r="H209" s="125" t="s">
        <v>628</v>
      </c>
      <c r="I209" s="127" t="s">
        <v>227</v>
      </c>
      <c r="J209" s="125">
        <f t="shared" si="4"/>
        <v>2.7654867256637168</v>
      </c>
      <c r="K209" s="125">
        <v>9040</v>
      </c>
      <c r="L209" s="84"/>
    </row>
    <row r="210" spans="1:12" x14ac:dyDescent="0.25">
      <c r="A210" s="139">
        <v>43423</v>
      </c>
      <c r="B210" s="125" t="s">
        <v>346</v>
      </c>
      <c r="C210" s="125" t="s">
        <v>228</v>
      </c>
      <c r="D210" s="125" t="s">
        <v>225</v>
      </c>
      <c r="E210" s="126">
        <v>20000</v>
      </c>
      <c r="F210" s="128" t="s">
        <v>9</v>
      </c>
      <c r="G210" s="128" t="s">
        <v>794</v>
      </c>
      <c r="H210" s="125" t="s">
        <v>629</v>
      </c>
      <c r="I210" s="127" t="s">
        <v>227</v>
      </c>
      <c r="J210" s="125">
        <f t="shared" si="4"/>
        <v>2.2123893805309733</v>
      </c>
      <c r="K210" s="125">
        <v>9040</v>
      </c>
      <c r="L210" s="84"/>
    </row>
    <row r="211" spans="1:12" x14ac:dyDescent="0.25">
      <c r="A211" s="139">
        <v>43423</v>
      </c>
      <c r="B211" s="125" t="s">
        <v>347</v>
      </c>
      <c r="C211" s="125" t="s">
        <v>228</v>
      </c>
      <c r="D211" s="125" t="s">
        <v>225</v>
      </c>
      <c r="E211" s="126">
        <v>40000</v>
      </c>
      <c r="F211" s="128" t="s">
        <v>9</v>
      </c>
      <c r="G211" s="128" t="s">
        <v>794</v>
      </c>
      <c r="H211" s="125" t="s">
        <v>630</v>
      </c>
      <c r="I211" s="127" t="s">
        <v>227</v>
      </c>
      <c r="J211" s="125">
        <f t="shared" si="4"/>
        <v>4.4247787610619467</v>
      </c>
      <c r="K211" s="125">
        <v>9040</v>
      </c>
      <c r="L211" s="84"/>
    </row>
    <row r="212" spans="1:12" x14ac:dyDescent="0.25">
      <c r="A212" s="139">
        <v>43423</v>
      </c>
      <c r="B212" s="125" t="s">
        <v>365</v>
      </c>
      <c r="C212" s="125" t="s">
        <v>342</v>
      </c>
      <c r="D212" s="125" t="s">
        <v>225</v>
      </c>
      <c r="E212" s="126">
        <v>500000</v>
      </c>
      <c r="F212" s="128" t="s">
        <v>9</v>
      </c>
      <c r="G212" s="128" t="s">
        <v>226</v>
      </c>
      <c r="H212" s="124" t="s">
        <v>647</v>
      </c>
      <c r="I212" s="127" t="s">
        <v>227</v>
      </c>
      <c r="J212" s="125">
        <f t="shared" si="4"/>
        <v>55.309734513274336</v>
      </c>
      <c r="K212" s="125">
        <v>9040</v>
      </c>
      <c r="L212" s="84"/>
    </row>
    <row r="213" spans="1:12" x14ac:dyDescent="0.25">
      <c r="A213" s="139">
        <v>43424</v>
      </c>
      <c r="B213" s="125" t="s">
        <v>348</v>
      </c>
      <c r="C213" s="125" t="s">
        <v>228</v>
      </c>
      <c r="D213" s="125" t="s">
        <v>225</v>
      </c>
      <c r="E213" s="126">
        <v>20000</v>
      </c>
      <c r="F213" s="128" t="s">
        <v>9</v>
      </c>
      <c r="G213" s="128" t="s">
        <v>794</v>
      </c>
      <c r="H213" s="125" t="s">
        <v>631</v>
      </c>
      <c r="I213" s="127" t="s">
        <v>227</v>
      </c>
      <c r="J213" s="125">
        <f t="shared" si="4"/>
        <v>2.2123893805309733</v>
      </c>
      <c r="K213" s="125">
        <v>9040</v>
      </c>
      <c r="L213" s="84"/>
    </row>
    <row r="214" spans="1:12" x14ac:dyDescent="0.25">
      <c r="A214" s="139">
        <v>43424</v>
      </c>
      <c r="B214" s="125" t="s">
        <v>349</v>
      </c>
      <c r="C214" s="125" t="s">
        <v>228</v>
      </c>
      <c r="D214" s="125" t="s">
        <v>225</v>
      </c>
      <c r="E214" s="126">
        <v>30000</v>
      </c>
      <c r="F214" s="128" t="s">
        <v>9</v>
      </c>
      <c r="G214" s="128" t="s">
        <v>794</v>
      </c>
      <c r="H214" s="125" t="s">
        <v>632</v>
      </c>
      <c r="I214" s="127" t="s">
        <v>227</v>
      </c>
      <c r="J214" s="125">
        <f t="shared" si="4"/>
        <v>3.3185840707964602</v>
      </c>
      <c r="K214" s="125">
        <v>9040</v>
      </c>
      <c r="L214" s="84"/>
    </row>
    <row r="215" spans="1:12" x14ac:dyDescent="0.25">
      <c r="A215" s="139">
        <v>43424</v>
      </c>
      <c r="B215" s="125" t="s">
        <v>350</v>
      </c>
      <c r="C215" s="125" t="s">
        <v>228</v>
      </c>
      <c r="D215" s="125" t="s">
        <v>225</v>
      </c>
      <c r="E215" s="126">
        <v>50000</v>
      </c>
      <c r="F215" s="128" t="s">
        <v>9</v>
      </c>
      <c r="G215" s="128" t="s">
        <v>794</v>
      </c>
      <c r="H215" s="125" t="s">
        <v>633</v>
      </c>
      <c r="I215" s="127" t="s">
        <v>227</v>
      </c>
      <c r="J215" s="125">
        <f t="shared" si="4"/>
        <v>5.5309734513274336</v>
      </c>
      <c r="K215" s="125">
        <v>9040</v>
      </c>
      <c r="L215" s="84"/>
    </row>
    <row r="216" spans="1:12" x14ac:dyDescent="0.25">
      <c r="A216" s="139">
        <v>43425</v>
      </c>
      <c r="B216" s="124" t="s">
        <v>231</v>
      </c>
      <c r="C216" s="124" t="s">
        <v>228</v>
      </c>
      <c r="D216" s="125" t="s">
        <v>248</v>
      </c>
      <c r="E216" s="126">
        <v>10000</v>
      </c>
      <c r="F216" s="127" t="s">
        <v>75</v>
      </c>
      <c r="G216" s="128" t="s">
        <v>794</v>
      </c>
      <c r="H216" s="124" t="s">
        <v>491</v>
      </c>
      <c r="I216" s="127" t="s">
        <v>227</v>
      </c>
      <c r="J216" s="125">
        <f t="shared" si="4"/>
        <v>1.1061946902654867</v>
      </c>
      <c r="K216" s="125">
        <v>9040</v>
      </c>
      <c r="L216" s="84"/>
    </row>
    <row r="217" spans="1:12" x14ac:dyDescent="0.25">
      <c r="A217" s="139">
        <v>43425</v>
      </c>
      <c r="B217" s="124" t="s">
        <v>241</v>
      </c>
      <c r="C217" s="124" t="s">
        <v>228</v>
      </c>
      <c r="D217" s="125" t="s">
        <v>248</v>
      </c>
      <c r="E217" s="126">
        <v>70000</v>
      </c>
      <c r="F217" s="127" t="s">
        <v>75</v>
      </c>
      <c r="G217" s="128" t="s">
        <v>794</v>
      </c>
      <c r="H217" s="124" t="s">
        <v>500</v>
      </c>
      <c r="I217" s="127" t="s">
        <v>227</v>
      </c>
      <c r="J217" s="125">
        <f t="shared" si="4"/>
        <v>7.7433628318584073</v>
      </c>
      <c r="K217" s="125">
        <v>9040</v>
      </c>
      <c r="L217" s="84"/>
    </row>
    <row r="218" spans="1:12" x14ac:dyDescent="0.25">
      <c r="A218" s="139">
        <v>43425</v>
      </c>
      <c r="B218" s="125" t="s">
        <v>268</v>
      </c>
      <c r="C218" s="125" t="s">
        <v>228</v>
      </c>
      <c r="D218" s="125" t="s">
        <v>248</v>
      </c>
      <c r="E218" s="126">
        <v>19000</v>
      </c>
      <c r="F218" s="127" t="s">
        <v>48</v>
      </c>
      <c r="G218" s="128" t="s">
        <v>794</v>
      </c>
      <c r="H218" s="124" t="s">
        <v>493</v>
      </c>
      <c r="I218" s="127" t="s">
        <v>227</v>
      </c>
      <c r="J218" s="125">
        <f t="shared" si="4"/>
        <v>2.1017699115044248</v>
      </c>
      <c r="K218" s="125">
        <v>9040</v>
      </c>
      <c r="L218" s="84"/>
    </row>
    <row r="219" spans="1:12" x14ac:dyDescent="0.25">
      <c r="A219" s="139">
        <v>43425</v>
      </c>
      <c r="B219" s="125" t="s">
        <v>283</v>
      </c>
      <c r="C219" s="125" t="s">
        <v>228</v>
      </c>
      <c r="D219" s="125" t="s">
        <v>248</v>
      </c>
      <c r="E219" s="126">
        <v>27500</v>
      </c>
      <c r="F219" s="127" t="s">
        <v>48</v>
      </c>
      <c r="G219" s="128" t="s">
        <v>794</v>
      </c>
      <c r="H219" s="124" t="s">
        <v>648</v>
      </c>
      <c r="I219" s="127" t="s">
        <v>227</v>
      </c>
      <c r="J219" s="125">
        <f t="shared" si="4"/>
        <v>3.0420353982300883</v>
      </c>
      <c r="K219" s="125">
        <v>9040</v>
      </c>
      <c r="L219" s="84"/>
    </row>
    <row r="220" spans="1:12" x14ac:dyDescent="0.25">
      <c r="A220" s="139">
        <v>43425</v>
      </c>
      <c r="B220" s="125" t="s">
        <v>270</v>
      </c>
      <c r="C220" s="125" t="s">
        <v>228</v>
      </c>
      <c r="D220" s="125" t="s">
        <v>248</v>
      </c>
      <c r="E220" s="126">
        <v>27000</v>
      </c>
      <c r="F220" s="127" t="s">
        <v>24</v>
      </c>
      <c r="G220" s="128" t="s">
        <v>794</v>
      </c>
      <c r="H220" s="124" t="s">
        <v>494</v>
      </c>
      <c r="I220" s="127" t="s">
        <v>227</v>
      </c>
      <c r="J220" s="125">
        <f t="shared" si="4"/>
        <v>2.9867256637168142</v>
      </c>
      <c r="K220" s="125">
        <v>9040</v>
      </c>
      <c r="L220" s="84"/>
    </row>
    <row r="221" spans="1:12" x14ac:dyDescent="0.25">
      <c r="A221" s="139">
        <v>43425</v>
      </c>
      <c r="B221" s="125" t="s">
        <v>272</v>
      </c>
      <c r="C221" s="125" t="s">
        <v>276</v>
      </c>
      <c r="D221" s="125" t="s">
        <v>248</v>
      </c>
      <c r="E221" s="126">
        <v>5000</v>
      </c>
      <c r="F221" s="127" t="s">
        <v>24</v>
      </c>
      <c r="G221" s="128" t="s">
        <v>226</v>
      </c>
      <c r="H221" s="124" t="s">
        <v>499</v>
      </c>
      <c r="I221" s="127" t="s">
        <v>227</v>
      </c>
      <c r="J221" s="125">
        <f t="shared" si="4"/>
        <v>0.55309734513274333</v>
      </c>
      <c r="K221" s="125">
        <v>9040</v>
      </c>
      <c r="L221" s="84"/>
    </row>
    <row r="222" spans="1:12" x14ac:dyDescent="0.25">
      <c r="A222" s="139">
        <v>43423</v>
      </c>
      <c r="B222" s="125" t="s">
        <v>134</v>
      </c>
      <c r="C222" s="125" t="s">
        <v>228</v>
      </c>
      <c r="D222" s="125" t="s">
        <v>248</v>
      </c>
      <c r="E222" s="126">
        <v>14000</v>
      </c>
      <c r="F222" s="129" t="s">
        <v>11</v>
      </c>
      <c r="G222" s="128" t="s">
        <v>794</v>
      </c>
      <c r="H222" s="124" t="s">
        <v>496</v>
      </c>
      <c r="I222" s="127" t="s">
        <v>227</v>
      </c>
      <c r="J222" s="125">
        <f t="shared" si="4"/>
        <v>1.5486725663716814</v>
      </c>
      <c r="K222" s="125">
        <v>9040</v>
      </c>
      <c r="L222" s="84"/>
    </row>
    <row r="223" spans="1:12" x14ac:dyDescent="0.25">
      <c r="A223" s="139">
        <v>43425</v>
      </c>
      <c r="B223" s="125" t="s">
        <v>297</v>
      </c>
      <c r="C223" s="125" t="s">
        <v>228</v>
      </c>
      <c r="D223" s="125" t="s">
        <v>248</v>
      </c>
      <c r="E223" s="126">
        <v>25000</v>
      </c>
      <c r="F223" s="129" t="s">
        <v>11</v>
      </c>
      <c r="G223" s="128" t="s">
        <v>794</v>
      </c>
      <c r="H223" s="124" t="s">
        <v>495</v>
      </c>
      <c r="I223" s="127" t="s">
        <v>227</v>
      </c>
      <c r="J223" s="125">
        <f t="shared" si="4"/>
        <v>2.7654867256637168</v>
      </c>
      <c r="K223" s="125">
        <v>9040</v>
      </c>
      <c r="L223" s="84"/>
    </row>
    <row r="224" spans="1:12" x14ac:dyDescent="0.25">
      <c r="A224" s="139">
        <v>43425</v>
      </c>
      <c r="B224" s="125" t="s">
        <v>299</v>
      </c>
      <c r="C224" s="125" t="s">
        <v>276</v>
      </c>
      <c r="D224" s="125" t="s">
        <v>248</v>
      </c>
      <c r="E224" s="126">
        <v>10000</v>
      </c>
      <c r="F224" s="129" t="s">
        <v>11</v>
      </c>
      <c r="G224" s="128" t="s">
        <v>226</v>
      </c>
      <c r="H224" s="124" t="s">
        <v>498</v>
      </c>
      <c r="I224" s="127" t="s">
        <v>227</v>
      </c>
      <c r="J224" s="125">
        <f t="shared" si="4"/>
        <v>1.1061946902654867</v>
      </c>
      <c r="K224" s="125">
        <v>9040</v>
      </c>
      <c r="L224" s="84"/>
    </row>
    <row r="225" spans="1:12" x14ac:dyDescent="0.25">
      <c r="A225" s="139">
        <v>43425</v>
      </c>
      <c r="B225" s="125" t="s">
        <v>298</v>
      </c>
      <c r="C225" s="125" t="s">
        <v>228</v>
      </c>
      <c r="D225" s="125" t="s">
        <v>248</v>
      </c>
      <c r="E225" s="126">
        <v>21000</v>
      </c>
      <c r="F225" s="129" t="s">
        <v>11</v>
      </c>
      <c r="G225" s="128" t="s">
        <v>794</v>
      </c>
      <c r="H225" s="124" t="s">
        <v>542</v>
      </c>
      <c r="I225" s="127" t="s">
        <v>227</v>
      </c>
      <c r="J225" s="125">
        <f t="shared" si="4"/>
        <v>2.3230088495575223</v>
      </c>
      <c r="K225" s="125">
        <v>9040</v>
      </c>
      <c r="L225" s="84"/>
    </row>
    <row r="226" spans="1:12" x14ac:dyDescent="0.25">
      <c r="A226" s="138">
        <v>43425</v>
      </c>
      <c r="B226" s="124" t="s">
        <v>333</v>
      </c>
      <c r="C226" s="124" t="s">
        <v>228</v>
      </c>
      <c r="D226" s="124" t="s">
        <v>262</v>
      </c>
      <c r="E226" s="131">
        <v>250000</v>
      </c>
      <c r="F226" s="129" t="s">
        <v>8</v>
      </c>
      <c r="G226" s="128" t="s">
        <v>794</v>
      </c>
      <c r="H226" s="124" t="s">
        <v>501</v>
      </c>
      <c r="I226" s="127" t="s">
        <v>227</v>
      </c>
      <c r="J226" s="125">
        <f t="shared" si="4"/>
        <v>27.654867256637168</v>
      </c>
      <c r="K226" s="125">
        <v>9040</v>
      </c>
      <c r="L226" s="84"/>
    </row>
    <row r="227" spans="1:12" x14ac:dyDescent="0.25">
      <c r="A227" s="139">
        <v>43425</v>
      </c>
      <c r="B227" s="125" t="s">
        <v>351</v>
      </c>
      <c r="C227" s="125" t="s">
        <v>228</v>
      </c>
      <c r="D227" s="125" t="s">
        <v>225</v>
      </c>
      <c r="E227" s="126">
        <v>30000</v>
      </c>
      <c r="F227" s="128" t="s">
        <v>9</v>
      </c>
      <c r="G227" s="128" t="s">
        <v>794</v>
      </c>
      <c r="H227" s="125" t="s">
        <v>634</v>
      </c>
      <c r="I227" s="127" t="s">
        <v>227</v>
      </c>
      <c r="J227" s="125">
        <f t="shared" si="4"/>
        <v>3.3185840707964602</v>
      </c>
      <c r="K227" s="125">
        <v>9040</v>
      </c>
      <c r="L227" s="84"/>
    </row>
    <row r="228" spans="1:12" x14ac:dyDescent="0.25">
      <c r="A228" s="139">
        <v>43425</v>
      </c>
      <c r="B228" s="125" t="s">
        <v>352</v>
      </c>
      <c r="C228" s="125" t="s">
        <v>353</v>
      </c>
      <c r="D228" s="125" t="s">
        <v>225</v>
      </c>
      <c r="E228" s="126">
        <v>250000</v>
      </c>
      <c r="F228" s="128" t="s">
        <v>9</v>
      </c>
      <c r="G228" s="128" t="s">
        <v>226</v>
      </c>
      <c r="H228" s="125" t="s">
        <v>635</v>
      </c>
      <c r="I228" s="127" t="s">
        <v>227</v>
      </c>
      <c r="J228" s="125">
        <f t="shared" si="4"/>
        <v>27.654867256637168</v>
      </c>
      <c r="K228" s="125">
        <v>9040</v>
      </c>
      <c r="L228" s="84"/>
    </row>
    <row r="229" spans="1:12" x14ac:dyDescent="0.25">
      <c r="A229" s="139">
        <v>43425</v>
      </c>
      <c r="B229" s="125" t="s">
        <v>354</v>
      </c>
      <c r="C229" s="125" t="s">
        <v>228</v>
      </c>
      <c r="D229" s="125" t="s">
        <v>225</v>
      </c>
      <c r="E229" s="126">
        <v>80000</v>
      </c>
      <c r="F229" s="128" t="s">
        <v>9</v>
      </c>
      <c r="G229" s="128" t="s">
        <v>794</v>
      </c>
      <c r="H229" s="125" t="s">
        <v>636</v>
      </c>
      <c r="I229" s="127" t="s">
        <v>227</v>
      </c>
      <c r="J229" s="125">
        <f t="shared" si="4"/>
        <v>8.8495575221238933</v>
      </c>
      <c r="K229" s="125">
        <v>9040</v>
      </c>
      <c r="L229" s="84"/>
    </row>
    <row r="230" spans="1:12" x14ac:dyDescent="0.25">
      <c r="A230" s="139">
        <v>43425</v>
      </c>
      <c r="B230" s="125" t="s">
        <v>358</v>
      </c>
      <c r="C230" s="125" t="s">
        <v>353</v>
      </c>
      <c r="D230" s="125" t="s">
        <v>225</v>
      </c>
      <c r="E230" s="126">
        <v>80000</v>
      </c>
      <c r="F230" s="128" t="s">
        <v>9</v>
      </c>
      <c r="G230" s="128" t="s">
        <v>226</v>
      </c>
      <c r="H230" s="125" t="s">
        <v>637</v>
      </c>
      <c r="I230" s="127" t="s">
        <v>227</v>
      </c>
      <c r="J230" s="125">
        <f t="shared" si="4"/>
        <v>8.8495575221238933</v>
      </c>
      <c r="K230" s="125">
        <v>9040</v>
      </c>
      <c r="L230" s="84"/>
    </row>
    <row r="231" spans="1:12" x14ac:dyDescent="0.25">
      <c r="A231" s="139">
        <v>43425</v>
      </c>
      <c r="B231" s="125" t="s">
        <v>355</v>
      </c>
      <c r="C231" s="125" t="s">
        <v>228</v>
      </c>
      <c r="D231" s="125" t="s">
        <v>225</v>
      </c>
      <c r="E231" s="126">
        <v>4500</v>
      </c>
      <c r="F231" s="128" t="s">
        <v>9</v>
      </c>
      <c r="G231" s="128" t="s">
        <v>794</v>
      </c>
      <c r="H231" s="125" t="s">
        <v>638</v>
      </c>
      <c r="I231" s="127" t="s">
        <v>227</v>
      </c>
      <c r="J231" s="125">
        <f t="shared" si="4"/>
        <v>0.49778761061946902</v>
      </c>
      <c r="K231" s="125">
        <v>9040</v>
      </c>
      <c r="L231" s="84"/>
    </row>
    <row r="232" spans="1:12" x14ac:dyDescent="0.25">
      <c r="A232" s="139">
        <v>43425</v>
      </c>
      <c r="B232" s="125" t="s">
        <v>356</v>
      </c>
      <c r="C232" s="125" t="s">
        <v>228</v>
      </c>
      <c r="D232" s="125" t="s">
        <v>225</v>
      </c>
      <c r="E232" s="126">
        <v>4500</v>
      </c>
      <c r="F232" s="128" t="s">
        <v>9</v>
      </c>
      <c r="G232" s="128" t="s">
        <v>794</v>
      </c>
      <c r="H232" s="125" t="s">
        <v>638</v>
      </c>
      <c r="I232" s="127" t="s">
        <v>227</v>
      </c>
      <c r="J232" s="125">
        <f t="shared" si="4"/>
        <v>0.49778761061946902</v>
      </c>
      <c r="K232" s="125">
        <v>9040</v>
      </c>
      <c r="L232" s="84"/>
    </row>
    <row r="233" spans="1:12" x14ac:dyDescent="0.25">
      <c r="A233" s="139">
        <v>43425</v>
      </c>
      <c r="B233" s="125" t="s">
        <v>698</v>
      </c>
      <c r="C233" s="124" t="s">
        <v>261</v>
      </c>
      <c r="D233" s="124" t="s">
        <v>262</v>
      </c>
      <c r="E233" s="126">
        <v>10000</v>
      </c>
      <c r="F233" s="128" t="s">
        <v>9</v>
      </c>
      <c r="G233" s="128" t="s">
        <v>226</v>
      </c>
      <c r="H233" s="125" t="s">
        <v>639</v>
      </c>
      <c r="I233" s="127" t="s">
        <v>227</v>
      </c>
      <c r="J233" s="125">
        <f t="shared" si="4"/>
        <v>1.1061946902654867</v>
      </c>
      <c r="K233" s="125">
        <v>9040</v>
      </c>
      <c r="L233" s="84"/>
    </row>
    <row r="234" spans="1:12" x14ac:dyDescent="0.25">
      <c r="A234" s="139">
        <v>43425</v>
      </c>
      <c r="B234" s="125" t="s">
        <v>386</v>
      </c>
      <c r="C234" s="125" t="s">
        <v>228</v>
      </c>
      <c r="D234" s="132" t="s">
        <v>398</v>
      </c>
      <c r="E234" s="140">
        <v>11000</v>
      </c>
      <c r="F234" s="127" t="s">
        <v>10</v>
      </c>
      <c r="G234" s="128" t="s">
        <v>794</v>
      </c>
      <c r="H234" s="125" t="s">
        <v>502</v>
      </c>
      <c r="I234" s="127" t="s">
        <v>227</v>
      </c>
      <c r="J234" s="125">
        <f t="shared" si="4"/>
        <v>1.2168141592920354</v>
      </c>
      <c r="K234" s="125">
        <v>9040</v>
      </c>
      <c r="L234" s="84"/>
    </row>
    <row r="235" spans="1:12" x14ac:dyDescent="0.25">
      <c r="A235" s="139">
        <v>43426</v>
      </c>
      <c r="B235" s="124" t="s">
        <v>231</v>
      </c>
      <c r="C235" s="124" t="s">
        <v>228</v>
      </c>
      <c r="D235" s="125" t="s">
        <v>248</v>
      </c>
      <c r="E235" s="126">
        <v>10000</v>
      </c>
      <c r="F235" s="127" t="s">
        <v>75</v>
      </c>
      <c r="G235" s="128" t="s">
        <v>794</v>
      </c>
      <c r="H235" s="124" t="s">
        <v>491</v>
      </c>
      <c r="I235" s="127" t="s">
        <v>227</v>
      </c>
      <c r="J235" s="125">
        <f t="shared" si="4"/>
        <v>1.1061946902654867</v>
      </c>
      <c r="K235" s="125">
        <v>9040</v>
      </c>
      <c r="L235" s="84"/>
    </row>
    <row r="236" spans="1:12" x14ac:dyDescent="0.25">
      <c r="A236" s="139">
        <v>43426</v>
      </c>
      <c r="B236" s="124" t="s">
        <v>242</v>
      </c>
      <c r="C236" s="124" t="s">
        <v>228</v>
      </c>
      <c r="D236" s="125" t="s">
        <v>248</v>
      </c>
      <c r="E236" s="126">
        <v>75000</v>
      </c>
      <c r="F236" s="127" t="s">
        <v>75</v>
      </c>
      <c r="G236" s="128" t="s">
        <v>794</v>
      </c>
      <c r="H236" s="124" t="s">
        <v>507</v>
      </c>
      <c r="I236" s="127" t="s">
        <v>227</v>
      </c>
      <c r="J236" s="125">
        <f t="shared" si="4"/>
        <v>8.2964601769911503</v>
      </c>
      <c r="K236" s="125">
        <v>9040</v>
      </c>
      <c r="L236" s="84"/>
    </row>
    <row r="237" spans="1:12" x14ac:dyDescent="0.25">
      <c r="A237" s="139">
        <v>43426</v>
      </c>
      <c r="B237" s="125" t="s">
        <v>264</v>
      </c>
      <c r="C237" s="125" t="s">
        <v>230</v>
      </c>
      <c r="D237" s="321" t="s">
        <v>225</v>
      </c>
      <c r="E237" s="126">
        <v>1200000</v>
      </c>
      <c r="F237" s="127" t="s">
        <v>75</v>
      </c>
      <c r="G237" s="128" t="s">
        <v>794</v>
      </c>
      <c r="H237" s="124" t="s">
        <v>505</v>
      </c>
      <c r="I237" s="127" t="s">
        <v>227</v>
      </c>
      <c r="J237" s="125">
        <f t="shared" si="4"/>
        <v>132.74336283185841</v>
      </c>
      <c r="K237" s="125">
        <v>9040</v>
      </c>
      <c r="L237" s="84"/>
    </row>
    <row r="238" spans="1:12" x14ac:dyDescent="0.25">
      <c r="A238" s="139">
        <v>43426</v>
      </c>
      <c r="B238" s="125" t="s">
        <v>270</v>
      </c>
      <c r="C238" s="125" t="s">
        <v>228</v>
      </c>
      <c r="D238" s="125" t="s">
        <v>248</v>
      </c>
      <c r="E238" s="126">
        <v>27000</v>
      </c>
      <c r="F238" s="127" t="s">
        <v>24</v>
      </c>
      <c r="G238" s="128" t="s">
        <v>794</v>
      </c>
      <c r="H238" s="124" t="s">
        <v>494</v>
      </c>
      <c r="I238" s="127" t="s">
        <v>227</v>
      </c>
      <c r="J238" s="125">
        <f t="shared" si="4"/>
        <v>2.9867256637168142</v>
      </c>
      <c r="K238" s="125">
        <v>9040</v>
      </c>
      <c r="L238" s="84"/>
    </row>
    <row r="239" spans="1:12" x14ac:dyDescent="0.25">
      <c r="A239" s="139">
        <v>43426</v>
      </c>
      <c r="B239" s="125" t="s">
        <v>143</v>
      </c>
      <c r="C239" s="125" t="s">
        <v>228</v>
      </c>
      <c r="D239" s="125" t="s">
        <v>248</v>
      </c>
      <c r="E239" s="126">
        <v>13000</v>
      </c>
      <c r="F239" s="127" t="s">
        <v>24</v>
      </c>
      <c r="G239" s="128" t="s">
        <v>794</v>
      </c>
      <c r="H239" s="124" t="s">
        <v>503</v>
      </c>
      <c r="I239" s="127" t="s">
        <v>227</v>
      </c>
      <c r="J239" s="125">
        <f t="shared" si="4"/>
        <v>1.4380530973451326</v>
      </c>
      <c r="K239" s="125">
        <v>9040</v>
      </c>
      <c r="L239" s="84"/>
    </row>
    <row r="240" spans="1:12" x14ac:dyDescent="0.25">
      <c r="A240" s="139">
        <v>43426</v>
      </c>
      <c r="B240" s="125" t="s">
        <v>152</v>
      </c>
      <c r="C240" s="124" t="s">
        <v>265</v>
      </c>
      <c r="D240" s="125" t="s">
        <v>248</v>
      </c>
      <c r="E240" s="126">
        <v>1000000</v>
      </c>
      <c r="F240" s="127" t="s">
        <v>24</v>
      </c>
      <c r="G240" s="128" t="s">
        <v>226</v>
      </c>
      <c r="H240" s="124" t="s">
        <v>510</v>
      </c>
      <c r="I240" s="127" t="s">
        <v>227</v>
      </c>
      <c r="J240" s="125">
        <f t="shared" si="4"/>
        <v>110.61946902654867</v>
      </c>
      <c r="K240" s="125">
        <v>9040</v>
      </c>
      <c r="L240" s="84"/>
    </row>
    <row r="241" spans="1:12" x14ac:dyDescent="0.25">
      <c r="A241" s="139">
        <v>43426</v>
      </c>
      <c r="B241" s="125" t="s">
        <v>297</v>
      </c>
      <c r="C241" s="125" t="s">
        <v>228</v>
      </c>
      <c r="D241" s="125" t="s">
        <v>248</v>
      </c>
      <c r="E241" s="126">
        <v>25000</v>
      </c>
      <c r="F241" s="129" t="s">
        <v>11</v>
      </c>
      <c r="G241" s="128" t="s">
        <v>794</v>
      </c>
      <c r="H241" s="124" t="s">
        <v>495</v>
      </c>
      <c r="I241" s="127" t="s">
        <v>227</v>
      </c>
      <c r="J241" s="125">
        <f t="shared" si="4"/>
        <v>2.7654867256637168</v>
      </c>
      <c r="K241" s="125">
        <v>9040</v>
      </c>
      <c r="L241" s="84"/>
    </row>
    <row r="242" spans="1:12" x14ac:dyDescent="0.25">
      <c r="A242" s="139">
        <v>43426</v>
      </c>
      <c r="B242" s="125" t="s">
        <v>298</v>
      </c>
      <c r="C242" s="125" t="s">
        <v>228</v>
      </c>
      <c r="D242" s="125" t="s">
        <v>248</v>
      </c>
      <c r="E242" s="126">
        <v>19500</v>
      </c>
      <c r="F242" s="129" t="s">
        <v>11</v>
      </c>
      <c r="G242" s="128" t="s">
        <v>794</v>
      </c>
      <c r="H242" s="124" t="s">
        <v>512</v>
      </c>
      <c r="I242" s="127" t="s">
        <v>227</v>
      </c>
      <c r="J242" s="125">
        <f t="shared" si="4"/>
        <v>2.1570796460176993</v>
      </c>
      <c r="K242" s="125">
        <v>9040</v>
      </c>
      <c r="L242" s="84"/>
    </row>
    <row r="243" spans="1:12" x14ac:dyDescent="0.25">
      <c r="A243" s="139">
        <v>43426</v>
      </c>
      <c r="B243" s="125" t="s">
        <v>153</v>
      </c>
      <c r="C243" s="124" t="s">
        <v>265</v>
      </c>
      <c r="D243" s="125" t="s">
        <v>248</v>
      </c>
      <c r="E243" s="126">
        <v>1000000</v>
      </c>
      <c r="F243" s="129" t="s">
        <v>11</v>
      </c>
      <c r="G243" s="128" t="s">
        <v>226</v>
      </c>
      <c r="H243" s="124" t="s">
        <v>511</v>
      </c>
      <c r="I243" s="127" t="s">
        <v>227</v>
      </c>
      <c r="J243" s="125">
        <f t="shared" si="4"/>
        <v>110.61946902654867</v>
      </c>
      <c r="K243" s="125">
        <v>9040</v>
      </c>
      <c r="L243" s="84"/>
    </row>
    <row r="244" spans="1:12" x14ac:dyDescent="0.25">
      <c r="A244" s="138">
        <v>43426</v>
      </c>
      <c r="B244" s="124" t="s">
        <v>148</v>
      </c>
      <c r="C244" s="124" t="s">
        <v>228</v>
      </c>
      <c r="D244" s="132" t="s">
        <v>262</v>
      </c>
      <c r="E244" s="131">
        <v>70000</v>
      </c>
      <c r="F244" s="129" t="s">
        <v>8</v>
      </c>
      <c r="G244" s="128" t="s">
        <v>794</v>
      </c>
      <c r="H244" s="124" t="s">
        <v>506</v>
      </c>
      <c r="I244" s="127" t="s">
        <v>227</v>
      </c>
      <c r="J244" s="125">
        <f t="shared" si="4"/>
        <v>7.7433628318584073</v>
      </c>
      <c r="K244" s="125">
        <v>9040</v>
      </c>
      <c r="L244" s="84"/>
    </row>
    <row r="245" spans="1:12" x14ac:dyDescent="0.25">
      <c r="A245" s="138">
        <v>43426</v>
      </c>
      <c r="B245" s="124" t="s">
        <v>150</v>
      </c>
      <c r="C245" s="124" t="s">
        <v>261</v>
      </c>
      <c r="D245" s="124" t="s">
        <v>262</v>
      </c>
      <c r="E245" s="131">
        <v>2660000</v>
      </c>
      <c r="F245" s="129" t="s">
        <v>8</v>
      </c>
      <c r="G245" s="128" t="s">
        <v>226</v>
      </c>
      <c r="H245" s="124" t="s">
        <v>508</v>
      </c>
      <c r="I245" s="127" t="s">
        <v>227</v>
      </c>
      <c r="J245" s="125">
        <f t="shared" si="4"/>
        <v>294.24778761061947</v>
      </c>
      <c r="K245" s="125">
        <v>9040</v>
      </c>
      <c r="L245" s="84"/>
    </row>
    <row r="246" spans="1:12" x14ac:dyDescent="0.25">
      <c r="A246" s="138">
        <v>43426</v>
      </c>
      <c r="B246" s="124" t="s">
        <v>699</v>
      </c>
      <c r="C246" s="124" t="s">
        <v>261</v>
      </c>
      <c r="D246" s="124" t="s">
        <v>262</v>
      </c>
      <c r="E246" s="131">
        <v>60000</v>
      </c>
      <c r="F246" s="129" t="s">
        <v>8</v>
      </c>
      <c r="G246" s="128" t="s">
        <v>226</v>
      </c>
      <c r="H246" s="124" t="s">
        <v>509</v>
      </c>
      <c r="I246" s="127" t="s">
        <v>227</v>
      </c>
      <c r="J246" s="125">
        <f t="shared" si="4"/>
        <v>6.6371681415929205</v>
      </c>
      <c r="K246" s="125">
        <v>9040</v>
      </c>
      <c r="L246" s="84"/>
    </row>
    <row r="247" spans="1:12" x14ac:dyDescent="0.25">
      <c r="A247" s="138">
        <v>43426</v>
      </c>
      <c r="B247" s="124" t="s">
        <v>700</v>
      </c>
      <c r="C247" s="124" t="s">
        <v>329</v>
      </c>
      <c r="D247" s="124" t="s">
        <v>262</v>
      </c>
      <c r="E247" s="131">
        <v>35000</v>
      </c>
      <c r="F247" s="129" t="s">
        <v>8</v>
      </c>
      <c r="G247" s="128" t="s">
        <v>226</v>
      </c>
      <c r="H247" s="124" t="s">
        <v>513</v>
      </c>
      <c r="I247" s="127" t="s">
        <v>227</v>
      </c>
      <c r="J247" s="125">
        <f t="shared" si="4"/>
        <v>3.8716814159292037</v>
      </c>
      <c r="K247" s="125">
        <v>9040</v>
      </c>
      <c r="L247" s="84"/>
    </row>
    <row r="248" spans="1:12" x14ac:dyDescent="0.25">
      <c r="A248" s="138">
        <v>43426</v>
      </c>
      <c r="B248" s="124" t="s">
        <v>155</v>
      </c>
      <c r="C248" s="124" t="s">
        <v>265</v>
      </c>
      <c r="D248" s="124" t="s">
        <v>262</v>
      </c>
      <c r="E248" s="131">
        <v>500000</v>
      </c>
      <c r="F248" s="129" t="s">
        <v>8</v>
      </c>
      <c r="G248" s="128" t="s">
        <v>226</v>
      </c>
      <c r="H248" s="124" t="s">
        <v>514</v>
      </c>
      <c r="I248" s="127" t="s">
        <v>227</v>
      </c>
      <c r="J248" s="125">
        <f t="shared" si="4"/>
        <v>55.309734513274336</v>
      </c>
      <c r="K248" s="125">
        <v>9040</v>
      </c>
      <c r="L248" s="84"/>
    </row>
    <row r="249" spans="1:12" x14ac:dyDescent="0.25">
      <c r="A249" s="139">
        <v>43426</v>
      </c>
      <c r="B249" s="125" t="s">
        <v>357</v>
      </c>
      <c r="C249" s="125" t="s">
        <v>228</v>
      </c>
      <c r="D249" s="125" t="s">
        <v>225</v>
      </c>
      <c r="E249" s="126">
        <v>9000</v>
      </c>
      <c r="F249" s="128" t="s">
        <v>9</v>
      </c>
      <c r="G249" s="128" t="s">
        <v>794</v>
      </c>
      <c r="H249" s="125" t="s">
        <v>640</v>
      </c>
      <c r="I249" s="127" t="s">
        <v>227</v>
      </c>
      <c r="J249" s="125">
        <f t="shared" si="4"/>
        <v>0.99557522123893805</v>
      </c>
      <c r="K249" s="125">
        <v>9040</v>
      </c>
      <c r="L249" s="84"/>
    </row>
    <row r="250" spans="1:12" x14ac:dyDescent="0.25">
      <c r="A250" s="139">
        <v>43426</v>
      </c>
      <c r="B250" s="125" t="s">
        <v>358</v>
      </c>
      <c r="C250" s="125" t="s">
        <v>353</v>
      </c>
      <c r="D250" s="125" t="s">
        <v>225</v>
      </c>
      <c r="E250" s="126">
        <v>80000</v>
      </c>
      <c r="F250" s="128" t="s">
        <v>9</v>
      </c>
      <c r="G250" s="128" t="s">
        <v>226</v>
      </c>
      <c r="H250" s="125" t="s">
        <v>641</v>
      </c>
      <c r="I250" s="127" t="s">
        <v>227</v>
      </c>
      <c r="J250" s="125">
        <f t="shared" si="4"/>
        <v>8.8495575221238933</v>
      </c>
      <c r="K250" s="125">
        <v>9040</v>
      </c>
      <c r="L250" s="84"/>
    </row>
    <row r="251" spans="1:12" x14ac:dyDescent="0.25">
      <c r="A251" s="139">
        <v>43426</v>
      </c>
      <c r="B251" s="125" t="s">
        <v>359</v>
      </c>
      <c r="C251" s="125" t="s">
        <v>228</v>
      </c>
      <c r="D251" s="125" t="s">
        <v>225</v>
      </c>
      <c r="E251" s="126">
        <v>80000</v>
      </c>
      <c r="F251" s="128" t="s">
        <v>9</v>
      </c>
      <c r="G251" s="128" t="s">
        <v>794</v>
      </c>
      <c r="H251" s="125" t="s">
        <v>642</v>
      </c>
      <c r="I251" s="127" t="s">
        <v>227</v>
      </c>
      <c r="J251" s="125">
        <f t="shared" si="4"/>
        <v>8.8495575221238933</v>
      </c>
      <c r="K251" s="125">
        <v>9040</v>
      </c>
      <c r="L251" s="84"/>
    </row>
    <row r="252" spans="1:12" x14ac:dyDescent="0.25">
      <c r="A252" s="139">
        <v>43426</v>
      </c>
      <c r="B252" s="125" t="s">
        <v>360</v>
      </c>
      <c r="C252" s="125" t="s">
        <v>228</v>
      </c>
      <c r="D252" s="125" t="s">
        <v>225</v>
      </c>
      <c r="E252" s="126">
        <v>30000</v>
      </c>
      <c r="F252" s="128" t="s">
        <v>9</v>
      </c>
      <c r="G252" s="128" t="s">
        <v>794</v>
      </c>
      <c r="H252" s="125" t="s">
        <v>643</v>
      </c>
      <c r="I252" s="127" t="s">
        <v>227</v>
      </c>
      <c r="J252" s="125">
        <f t="shared" si="4"/>
        <v>3.3185840707964602</v>
      </c>
      <c r="K252" s="125">
        <v>9040</v>
      </c>
      <c r="L252" s="84"/>
    </row>
    <row r="253" spans="1:12" x14ac:dyDescent="0.25">
      <c r="A253" s="139">
        <v>43426</v>
      </c>
      <c r="B253" s="125" t="s">
        <v>387</v>
      </c>
      <c r="C253" s="125" t="s">
        <v>228</v>
      </c>
      <c r="D253" s="132" t="s">
        <v>398</v>
      </c>
      <c r="E253" s="140">
        <v>70000</v>
      </c>
      <c r="F253" s="127" t="s">
        <v>10</v>
      </c>
      <c r="G253" s="128" t="s">
        <v>794</v>
      </c>
      <c r="H253" s="125" t="s">
        <v>504</v>
      </c>
      <c r="I253" s="127" t="s">
        <v>227</v>
      </c>
      <c r="J253" s="125">
        <f t="shared" si="4"/>
        <v>7.7433628318584073</v>
      </c>
      <c r="K253" s="125">
        <v>9040</v>
      </c>
      <c r="L253" s="84"/>
    </row>
    <row r="254" spans="1:12" x14ac:dyDescent="0.25">
      <c r="A254" s="139">
        <v>43426</v>
      </c>
      <c r="B254" s="125" t="s">
        <v>388</v>
      </c>
      <c r="C254" s="125" t="s">
        <v>228</v>
      </c>
      <c r="D254" s="132" t="s">
        <v>398</v>
      </c>
      <c r="E254" s="140">
        <v>5500</v>
      </c>
      <c r="F254" s="127" t="s">
        <v>10</v>
      </c>
      <c r="G254" s="128" t="s">
        <v>794</v>
      </c>
      <c r="H254" s="125" t="s">
        <v>502</v>
      </c>
      <c r="I254" s="127" t="s">
        <v>227</v>
      </c>
      <c r="J254" s="125">
        <f t="shared" si="4"/>
        <v>0.6084070796460177</v>
      </c>
      <c r="K254" s="125">
        <v>9040</v>
      </c>
      <c r="L254" s="84"/>
    </row>
    <row r="255" spans="1:12" x14ac:dyDescent="0.25">
      <c r="A255" s="138">
        <v>43426</v>
      </c>
      <c r="B255" s="128" t="s">
        <v>595</v>
      </c>
      <c r="C255" s="124" t="s">
        <v>265</v>
      </c>
      <c r="D255" s="125" t="s">
        <v>229</v>
      </c>
      <c r="E255" s="130">
        <v>13467500</v>
      </c>
      <c r="F255" s="127" t="s">
        <v>589</v>
      </c>
      <c r="G255" s="128" t="s">
        <v>226</v>
      </c>
      <c r="H255" s="124" t="s">
        <v>584</v>
      </c>
      <c r="I255" s="127" t="s">
        <v>227</v>
      </c>
      <c r="J255" s="125">
        <f t="shared" si="4"/>
        <v>1489.7676991150443</v>
      </c>
      <c r="K255" s="125">
        <v>9040</v>
      </c>
      <c r="L255" s="125"/>
    </row>
    <row r="256" spans="1:12" x14ac:dyDescent="0.25">
      <c r="A256" s="138">
        <v>43426</v>
      </c>
      <c r="B256" s="128" t="s">
        <v>596</v>
      </c>
      <c r="C256" s="124" t="s">
        <v>265</v>
      </c>
      <c r="D256" s="127" t="s">
        <v>398</v>
      </c>
      <c r="E256" s="126">
        <v>2613750</v>
      </c>
      <c r="F256" s="127" t="s">
        <v>589</v>
      </c>
      <c r="G256" s="128" t="s">
        <v>226</v>
      </c>
      <c r="H256" s="124" t="s">
        <v>584</v>
      </c>
      <c r="I256" s="127" t="s">
        <v>227</v>
      </c>
      <c r="J256" s="125">
        <f t="shared" si="4"/>
        <v>289.13163716814159</v>
      </c>
      <c r="K256" s="125">
        <v>9040</v>
      </c>
      <c r="L256" s="125"/>
    </row>
    <row r="257" spans="1:12" x14ac:dyDescent="0.25">
      <c r="A257" s="138">
        <v>43426</v>
      </c>
      <c r="B257" s="128" t="s">
        <v>597</v>
      </c>
      <c r="C257" s="124" t="s">
        <v>265</v>
      </c>
      <c r="D257" s="124" t="s">
        <v>225</v>
      </c>
      <c r="E257" s="126">
        <v>2713750</v>
      </c>
      <c r="F257" s="127" t="s">
        <v>589</v>
      </c>
      <c r="G257" s="128" t="s">
        <v>226</v>
      </c>
      <c r="H257" s="124" t="s">
        <v>583</v>
      </c>
      <c r="I257" s="127" t="s">
        <v>227</v>
      </c>
      <c r="J257" s="125">
        <f t="shared" si="4"/>
        <v>300.19358407079648</v>
      </c>
      <c r="K257" s="125">
        <v>9040</v>
      </c>
      <c r="L257" s="125"/>
    </row>
    <row r="258" spans="1:12" x14ac:dyDescent="0.25">
      <c r="A258" s="138">
        <v>43426</v>
      </c>
      <c r="B258" s="128" t="s">
        <v>598</v>
      </c>
      <c r="C258" s="124" t="s">
        <v>265</v>
      </c>
      <c r="D258" s="124" t="s">
        <v>225</v>
      </c>
      <c r="E258" s="126">
        <v>2613750</v>
      </c>
      <c r="F258" s="127" t="s">
        <v>589</v>
      </c>
      <c r="G258" s="128" t="s">
        <v>226</v>
      </c>
      <c r="H258" s="124" t="s">
        <v>583</v>
      </c>
      <c r="I258" s="127" t="s">
        <v>227</v>
      </c>
      <c r="J258" s="125">
        <f t="shared" si="4"/>
        <v>289.13163716814159</v>
      </c>
      <c r="K258" s="125">
        <v>9040</v>
      </c>
      <c r="L258" s="125"/>
    </row>
    <row r="259" spans="1:12" x14ac:dyDescent="0.25">
      <c r="A259" s="138">
        <v>43426</v>
      </c>
      <c r="B259" s="128" t="s">
        <v>601</v>
      </c>
      <c r="C259" s="124" t="s">
        <v>265</v>
      </c>
      <c r="D259" s="125" t="s">
        <v>225</v>
      </c>
      <c r="E259" s="130">
        <v>2213750</v>
      </c>
      <c r="F259" s="127" t="s">
        <v>589</v>
      </c>
      <c r="G259" s="128" t="s">
        <v>226</v>
      </c>
      <c r="H259" s="124" t="s">
        <v>583</v>
      </c>
      <c r="I259" s="127" t="s">
        <v>227</v>
      </c>
      <c r="J259" s="125">
        <f t="shared" si="4"/>
        <v>244.88384955752213</v>
      </c>
      <c r="K259" s="125">
        <v>9040</v>
      </c>
      <c r="L259" s="125"/>
    </row>
    <row r="260" spans="1:12" x14ac:dyDescent="0.25">
      <c r="A260" s="138">
        <v>43426</v>
      </c>
      <c r="B260" s="128" t="s">
        <v>743</v>
      </c>
      <c r="C260" s="124" t="s">
        <v>265</v>
      </c>
      <c r="D260" s="124" t="s">
        <v>225</v>
      </c>
      <c r="E260" s="126">
        <v>2300000</v>
      </c>
      <c r="F260" s="127" t="s">
        <v>589</v>
      </c>
      <c r="G260" s="128" t="s">
        <v>226</v>
      </c>
      <c r="H260" s="124" t="s">
        <v>581</v>
      </c>
      <c r="I260" s="127" t="s">
        <v>227</v>
      </c>
      <c r="J260" s="125">
        <f t="shared" ref="J260" si="5">E260/9040</f>
        <v>254.42477876106196</v>
      </c>
      <c r="K260" s="125">
        <v>9040</v>
      </c>
      <c r="L260" s="125"/>
    </row>
    <row r="261" spans="1:12" x14ac:dyDescent="0.25">
      <c r="A261" s="138">
        <v>43426</v>
      </c>
      <c r="B261" s="128" t="s">
        <v>599</v>
      </c>
      <c r="C261" s="124" t="s">
        <v>265</v>
      </c>
      <c r="D261" s="124" t="s">
        <v>248</v>
      </c>
      <c r="E261" s="130">
        <v>1910000</v>
      </c>
      <c r="F261" s="127" t="s">
        <v>589</v>
      </c>
      <c r="G261" s="128" t="s">
        <v>226</v>
      </c>
      <c r="H261" s="124" t="s">
        <v>583</v>
      </c>
      <c r="I261" s="127" t="s">
        <v>227</v>
      </c>
      <c r="J261" s="125">
        <f t="shared" si="4"/>
        <v>211.28318584070797</v>
      </c>
      <c r="K261" s="125">
        <v>9040</v>
      </c>
      <c r="L261" s="125"/>
    </row>
    <row r="262" spans="1:12" x14ac:dyDescent="0.25">
      <c r="A262" s="138">
        <v>43426</v>
      </c>
      <c r="B262" s="128" t="s">
        <v>600</v>
      </c>
      <c r="C262" s="124" t="s">
        <v>265</v>
      </c>
      <c r="D262" s="134" t="s">
        <v>248</v>
      </c>
      <c r="E262" s="130">
        <v>1525000</v>
      </c>
      <c r="F262" s="127" t="s">
        <v>589</v>
      </c>
      <c r="G262" s="128" t="s">
        <v>226</v>
      </c>
      <c r="H262" s="124" t="s">
        <v>583</v>
      </c>
      <c r="I262" s="127" t="s">
        <v>227</v>
      </c>
      <c r="J262" s="125">
        <f t="shared" si="4"/>
        <v>168.69469026548671</v>
      </c>
      <c r="K262" s="125">
        <v>9040</v>
      </c>
      <c r="L262" s="84"/>
    </row>
    <row r="263" spans="1:12" x14ac:dyDescent="0.25">
      <c r="A263" s="139">
        <v>43427</v>
      </c>
      <c r="B263" s="124" t="s">
        <v>231</v>
      </c>
      <c r="C263" s="124" t="s">
        <v>228</v>
      </c>
      <c r="D263" s="125" t="s">
        <v>248</v>
      </c>
      <c r="E263" s="126">
        <v>10000</v>
      </c>
      <c r="F263" s="127" t="s">
        <v>75</v>
      </c>
      <c r="G263" s="128" t="s">
        <v>794</v>
      </c>
      <c r="H263" s="124" t="s">
        <v>491</v>
      </c>
      <c r="I263" s="127" t="s">
        <v>227</v>
      </c>
      <c r="J263" s="125">
        <f t="shared" ref="J263:J326" si="6">E263/9040</f>
        <v>1.1061946902654867</v>
      </c>
      <c r="K263" s="125">
        <v>9040</v>
      </c>
      <c r="L263" s="84"/>
    </row>
    <row r="264" spans="1:12" x14ac:dyDescent="0.25">
      <c r="A264" s="139">
        <v>43427</v>
      </c>
      <c r="B264" s="125" t="s">
        <v>253</v>
      </c>
      <c r="C264" s="125" t="s">
        <v>228</v>
      </c>
      <c r="D264" s="125" t="s">
        <v>248</v>
      </c>
      <c r="E264" s="126">
        <v>19000</v>
      </c>
      <c r="F264" s="127" t="s">
        <v>48</v>
      </c>
      <c r="G264" s="128" t="s">
        <v>794</v>
      </c>
      <c r="H264" s="124" t="s">
        <v>649</v>
      </c>
      <c r="I264" s="127" t="s">
        <v>227</v>
      </c>
      <c r="J264" s="125">
        <f t="shared" si="6"/>
        <v>2.1017699115044248</v>
      </c>
      <c r="K264" s="125">
        <v>9040</v>
      </c>
      <c r="L264" s="84"/>
    </row>
    <row r="265" spans="1:12" x14ac:dyDescent="0.25">
      <c r="A265" s="139">
        <v>43427</v>
      </c>
      <c r="B265" s="125" t="s">
        <v>256</v>
      </c>
      <c r="C265" s="125" t="s">
        <v>228</v>
      </c>
      <c r="D265" s="125" t="s">
        <v>248</v>
      </c>
      <c r="E265" s="126">
        <v>26000</v>
      </c>
      <c r="F265" s="127" t="s">
        <v>48</v>
      </c>
      <c r="G265" s="128" t="s">
        <v>794</v>
      </c>
      <c r="H265" s="124" t="s">
        <v>517</v>
      </c>
      <c r="I265" s="127" t="s">
        <v>227</v>
      </c>
      <c r="J265" s="125">
        <f t="shared" si="6"/>
        <v>2.8761061946902653</v>
      </c>
      <c r="K265" s="125">
        <v>9040</v>
      </c>
      <c r="L265" s="84"/>
    </row>
    <row r="266" spans="1:12" x14ac:dyDescent="0.25">
      <c r="A266" s="139">
        <v>43427</v>
      </c>
      <c r="B266" s="125" t="s">
        <v>270</v>
      </c>
      <c r="C266" s="125" t="s">
        <v>228</v>
      </c>
      <c r="D266" s="125" t="s">
        <v>248</v>
      </c>
      <c r="E266" s="126">
        <v>27000</v>
      </c>
      <c r="F266" s="127" t="s">
        <v>24</v>
      </c>
      <c r="G266" s="128" t="s">
        <v>794</v>
      </c>
      <c r="H266" s="124" t="s">
        <v>494</v>
      </c>
      <c r="I266" s="127" t="s">
        <v>227</v>
      </c>
      <c r="J266" s="125">
        <f t="shared" si="6"/>
        <v>2.9867256637168142</v>
      </c>
      <c r="K266" s="125">
        <v>9040</v>
      </c>
      <c r="L266" s="84"/>
    </row>
    <row r="267" spans="1:12" x14ac:dyDescent="0.25">
      <c r="A267" s="139">
        <v>43427</v>
      </c>
      <c r="B267" s="125" t="s">
        <v>271</v>
      </c>
      <c r="C267" s="125" t="s">
        <v>228</v>
      </c>
      <c r="D267" s="125" t="s">
        <v>248</v>
      </c>
      <c r="E267" s="126">
        <v>14000</v>
      </c>
      <c r="F267" s="127" t="s">
        <v>24</v>
      </c>
      <c r="G267" s="128" t="s">
        <v>794</v>
      </c>
      <c r="H267" s="124" t="s">
        <v>519</v>
      </c>
      <c r="I267" s="127" t="s">
        <v>227</v>
      </c>
      <c r="J267" s="125">
        <f t="shared" si="6"/>
        <v>1.5486725663716814</v>
      </c>
      <c r="K267" s="125">
        <v>9040</v>
      </c>
      <c r="L267" s="84"/>
    </row>
    <row r="268" spans="1:12" x14ac:dyDescent="0.25">
      <c r="A268" s="139">
        <v>43427</v>
      </c>
      <c r="B268" s="125" t="s">
        <v>297</v>
      </c>
      <c r="C268" s="125" t="s">
        <v>228</v>
      </c>
      <c r="D268" s="125" t="s">
        <v>248</v>
      </c>
      <c r="E268" s="126">
        <v>25000</v>
      </c>
      <c r="F268" s="129" t="s">
        <v>11</v>
      </c>
      <c r="G268" s="128" t="s">
        <v>794</v>
      </c>
      <c r="H268" s="124" t="s">
        <v>495</v>
      </c>
      <c r="I268" s="127" t="s">
        <v>227</v>
      </c>
      <c r="J268" s="125">
        <f t="shared" si="6"/>
        <v>2.7654867256637168</v>
      </c>
      <c r="K268" s="125">
        <v>9040</v>
      </c>
      <c r="L268" s="84"/>
    </row>
    <row r="269" spans="1:12" x14ac:dyDescent="0.25">
      <c r="A269" s="139">
        <v>43427</v>
      </c>
      <c r="B269" s="125" t="s">
        <v>298</v>
      </c>
      <c r="C269" s="125" t="s">
        <v>228</v>
      </c>
      <c r="D269" s="125" t="s">
        <v>248</v>
      </c>
      <c r="E269" s="126">
        <v>33500</v>
      </c>
      <c r="F269" s="129" t="s">
        <v>11</v>
      </c>
      <c r="G269" s="128" t="s">
        <v>794</v>
      </c>
      <c r="H269" s="124" t="s">
        <v>518</v>
      </c>
      <c r="I269" s="127" t="s">
        <v>227</v>
      </c>
      <c r="J269" s="125">
        <f t="shared" si="6"/>
        <v>3.7057522123893807</v>
      </c>
      <c r="K269" s="125">
        <v>9040</v>
      </c>
      <c r="L269" s="84"/>
    </row>
    <row r="270" spans="1:12" x14ac:dyDescent="0.25">
      <c r="A270" s="138">
        <v>43427</v>
      </c>
      <c r="B270" s="124" t="s">
        <v>156</v>
      </c>
      <c r="C270" s="124" t="s">
        <v>228</v>
      </c>
      <c r="D270" s="124" t="s">
        <v>262</v>
      </c>
      <c r="E270" s="131">
        <v>70000</v>
      </c>
      <c r="F270" s="129" t="s">
        <v>8</v>
      </c>
      <c r="G270" s="128" t="s">
        <v>794</v>
      </c>
      <c r="H270" s="124" t="s">
        <v>515</v>
      </c>
      <c r="I270" s="127" t="s">
        <v>227</v>
      </c>
      <c r="J270" s="125">
        <f t="shared" si="6"/>
        <v>7.7433628318584073</v>
      </c>
      <c r="K270" s="125">
        <v>9040</v>
      </c>
      <c r="L270" s="84"/>
    </row>
    <row r="271" spans="1:12" x14ac:dyDescent="0.25">
      <c r="A271" s="138">
        <v>43427</v>
      </c>
      <c r="B271" s="124" t="s">
        <v>157</v>
      </c>
      <c r="C271" s="124" t="s">
        <v>261</v>
      </c>
      <c r="D271" s="124" t="s">
        <v>262</v>
      </c>
      <c r="E271" s="131">
        <v>50000</v>
      </c>
      <c r="F271" s="129" t="s">
        <v>8</v>
      </c>
      <c r="G271" s="128" t="s">
        <v>226</v>
      </c>
      <c r="H271" s="124" t="s">
        <v>516</v>
      </c>
      <c r="I271" s="127" t="s">
        <v>227</v>
      </c>
      <c r="J271" s="125">
        <f t="shared" si="6"/>
        <v>5.5309734513274336</v>
      </c>
      <c r="K271" s="125">
        <v>9040</v>
      </c>
      <c r="L271" s="84"/>
    </row>
    <row r="272" spans="1:12" x14ac:dyDescent="0.25">
      <c r="A272" s="138">
        <v>43427</v>
      </c>
      <c r="B272" s="124" t="s">
        <v>54</v>
      </c>
      <c r="C272" s="124" t="s">
        <v>228</v>
      </c>
      <c r="D272" s="124" t="s">
        <v>262</v>
      </c>
      <c r="E272" s="131">
        <v>175000</v>
      </c>
      <c r="F272" s="129" t="s">
        <v>8</v>
      </c>
      <c r="G272" s="128" t="s">
        <v>794</v>
      </c>
      <c r="H272" s="124" t="s">
        <v>522</v>
      </c>
      <c r="I272" s="127" t="s">
        <v>227</v>
      </c>
      <c r="J272" s="125">
        <f t="shared" si="6"/>
        <v>19.358407079646017</v>
      </c>
      <c r="K272" s="125">
        <v>9040</v>
      </c>
      <c r="L272" s="84"/>
    </row>
    <row r="273" spans="1:14" x14ac:dyDescent="0.25">
      <c r="A273" s="138">
        <v>43427</v>
      </c>
      <c r="B273" s="124" t="s">
        <v>160</v>
      </c>
      <c r="C273" s="124" t="s">
        <v>228</v>
      </c>
      <c r="D273" s="124" t="s">
        <v>262</v>
      </c>
      <c r="E273" s="131">
        <v>70000</v>
      </c>
      <c r="F273" s="129" t="s">
        <v>8</v>
      </c>
      <c r="G273" s="128" t="s">
        <v>794</v>
      </c>
      <c r="H273" s="124" t="s">
        <v>523</v>
      </c>
      <c r="I273" s="127" t="s">
        <v>227</v>
      </c>
      <c r="J273" s="125">
        <f t="shared" si="6"/>
        <v>7.7433628318584073</v>
      </c>
      <c r="K273" s="125">
        <v>9040</v>
      </c>
      <c r="L273" s="84"/>
    </row>
    <row r="274" spans="1:14" x14ac:dyDescent="0.25">
      <c r="A274" s="139">
        <v>43427</v>
      </c>
      <c r="B274" s="125" t="s">
        <v>338</v>
      </c>
      <c r="C274" s="125" t="s">
        <v>228</v>
      </c>
      <c r="D274" s="125" t="s">
        <v>225</v>
      </c>
      <c r="E274" s="126">
        <v>13000</v>
      </c>
      <c r="F274" s="128" t="s">
        <v>9</v>
      </c>
      <c r="G274" s="128" t="s">
        <v>794</v>
      </c>
      <c r="H274" s="124" t="s">
        <v>565</v>
      </c>
      <c r="I274" s="127" t="s">
        <v>227</v>
      </c>
      <c r="J274" s="125">
        <f t="shared" si="6"/>
        <v>1.4380530973451326</v>
      </c>
      <c r="K274" s="125">
        <v>9040</v>
      </c>
      <c r="L274" s="84"/>
    </row>
    <row r="275" spans="1:14" x14ac:dyDescent="0.25">
      <c r="A275" s="139">
        <v>43427</v>
      </c>
      <c r="B275" s="125" t="s">
        <v>386</v>
      </c>
      <c r="C275" s="125" t="s">
        <v>228</v>
      </c>
      <c r="D275" s="132" t="s">
        <v>398</v>
      </c>
      <c r="E275" s="140">
        <v>11000</v>
      </c>
      <c r="F275" s="127" t="s">
        <v>10</v>
      </c>
      <c r="G275" s="128" t="s">
        <v>794</v>
      </c>
      <c r="H275" s="125" t="s">
        <v>502</v>
      </c>
      <c r="I275" s="127" t="s">
        <v>227</v>
      </c>
      <c r="J275" s="125">
        <f t="shared" si="6"/>
        <v>1.2168141592920354</v>
      </c>
      <c r="K275" s="125">
        <v>9040</v>
      </c>
      <c r="L275" s="84"/>
    </row>
    <row r="276" spans="1:14" x14ac:dyDescent="0.25">
      <c r="A276" s="138">
        <v>43428</v>
      </c>
      <c r="B276" s="124" t="s">
        <v>184</v>
      </c>
      <c r="C276" s="124" t="s">
        <v>276</v>
      </c>
      <c r="D276" s="124" t="s">
        <v>262</v>
      </c>
      <c r="E276" s="131">
        <v>800000</v>
      </c>
      <c r="F276" s="129" t="s">
        <v>8</v>
      </c>
      <c r="G276" s="128" t="s">
        <v>226</v>
      </c>
      <c r="H276" s="124" t="s">
        <v>543</v>
      </c>
      <c r="I276" s="127" t="s">
        <v>227</v>
      </c>
      <c r="J276" s="125">
        <f t="shared" si="6"/>
        <v>88.495575221238937</v>
      </c>
      <c r="K276" s="125">
        <v>9040</v>
      </c>
      <c r="L276" s="84"/>
    </row>
    <row r="277" spans="1:14" x14ac:dyDescent="0.25">
      <c r="A277" s="139">
        <v>43428</v>
      </c>
      <c r="B277" s="125" t="s">
        <v>389</v>
      </c>
      <c r="C277" s="125" t="s">
        <v>228</v>
      </c>
      <c r="D277" s="132" t="s">
        <v>398</v>
      </c>
      <c r="E277" s="140">
        <v>15000</v>
      </c>
      <c r="F277" s="127" t="s">
        <v>10</v>
      </c>
      <c r="G277" s="128" t="s">
        <v>794</v>
      </c>
      <c r="H277" s="125" t="s">
        <v>520</v>
      </c>
      <c r="I277" s="127" t="s">
        <v>227</v>
      </c>
      <c r="J277" s="125">
        <f t="shared" si="6"/>
        <v>1.6592920353982301</v>
      </c>
      <c r="K277" s="125">
        <v>9040</v>
      </c>
      <c r="L277" s="84"/>
    </row>
    <row r="278" spans="1:14" x14ac:dyDescent="0.25">
      <c r="A278" s="139">
        <v>43430</v>
      </c>
      <c r="B278" s="124" t="s">
        <v>231</v>
      </c>
      <c r="C278" s="124" t="s">
        <v>228</v>
      </c>
      <c r="D278" s="125" t="s">
        <v>248</v>
      </c>
      <c r="E278" s="126">
        <v>10000</v>
      </c>
      <c r="F278" s="127" t="s">
        <v>75</v>
      </c>
      <c r="G278" s="128" t="s">
        <v>794</v>
      </c>
      <c r="H278" s="124" t="s">
        <v>491</v>
      </c>
      <c r="I278" s="127" t="s">
        <v>227</v>
      </c>
      <c r="J278" s="125">
        <f t="shared" si="6"/>
        <v>1.1061946902654867</v>
      </c>
      <c r="K278" s="125">
        <v>9040</v>
      </c>
      <c r="L278" s="84"/>
    </row>
    <row r="279" spans="1:14" x14ac:dyDescent="0.25">
      <c r="A279" s="139">
        <v>43430</v>
      </c>
      <c r="B279" s="124" t="s">
        <v>242</v>
      </c>
      <c r="C279" s="124" t="s">
        <v>228</v>
      </c>
      <c r="D279" s="125" t="s">
        <v>248</v>
      </c>
      <c r="E279" s="126">
        <v>60000</v>
      </c>
      <c r="F279" s="127" t="s">
        <v>75</v>
      </c>
      <c r="G279" s="128" t="s">
        <v>794</v>
      </c>
      <c r="H279" s="124" t="s">
        <v>527</v>
      </c>
      <c r="I279" s="127" t="s">
        <v>227</v>
      </c>
      <c r="J279" s="125">
        <f t="shared" si="6"/>
        <v>6.6371681415929205</v>
      </c>
      <c r="K279" s="125">
        <v>9040</v>
      </c>
      <c r="L279" s="84"/>
    </row>
    <row r="280" spans="1:14" x14ac:dyDescent="0.25">
      <c r="A280" s="139">
        <v>43430</v>
      </c>
      <c r="B280" s="125" t="s">
        <v>270</v>
      </c>
      <c r="C280" s="125" t="s">
        <v>228</v>
      </c>
      <c r="D280" s="125" t="s">
        <v>248</v>
      </c>
      <c r="E280" s="126">
        <v>27000</v>
      </c>
      <c r="F280" s="127" t="s">
        <v>24</v>
      </c>
      <c r="G280" s="128" t="s">
        <v>794</v>
      </c>
      <c r="H280" s="124" t="s">
        <v>529</v>
      </c>
      <c r="I280" s="127" t="s">
        <v>227</v>
      </c>
      <c r="J280" s="125">
        <f t="shared" si="6"/>
        <v>2.9867256637168142</v>
      </c>
      <c r="K280" s="125">
        <v>9040</v>
      </c>
      <c r="L280" s="84"/>
    </row>
    <row r="281" spans="1:14" x14ac:dyDescent="0.25">
      <c r="A281" s="139">
        <v>43430</v>
      </c>
      <c r="B281" s="125" t="s">
        <v>287</v>
      </c>
      <c r="C281" s="125" t="s">
        <v>228</v>
      </c>
      <c r="D281" s="125" t="s">
        <v>248</v>
      </c>
      <c r="E281" s="126">
        <v>9500</v>
      </c>
      <c r="F281" s="127" t="s">
        <v>24</v>
      </c>
      <c r="G281" s="128" t="s">
        <v>794</v>
      </c>
      <c r="H281" s="124" t="s">
        <v>525</v>
      </c>
      <c r="I281" s="127" t="s">
        <v>227</v>
      </c>
      <c r="J281" s="125">
        <f t="shared" si="6"/>
        <v>1.0508849557522124</v>
      </c>
      <c r="K281" s="125">
        <v>9040</v>
      </c>
      <c r="L281" s="84"/>
    </row>
    <row r="282" spans="1:14" x14ac:dyDescent="0.25">
      <c r="A282" s="139">
        <v>43430</v>
      </c>
      <c r="B282" s="125" t="s">
        <v>297</v>
      </c>
      <c r="C282" s="125" t="s">
        <v>228</v>
      </c>
      <c r="D282" s="125" t="s">
        <v>248</v>
      </c>
      <c r="E282" s="126">
        <v>25000</v>
      </c>
      <c r="F282" s="129" t="s">
        <v>11</v>
      </c>
      <c r="G282" s="128" t="s">
        <v>794</v>
      </c>
      <c r="H282" s="124" t="s">
        <v>533</v>
      </c>
      <c r="I282" s="127" t="s">
        <v>227</v>
      </c>
      <c r="J282" s="125">
        <f t="shared" si="6"/>
        <v>2.7654867256637168</v>
      </c>
      <c r="K282" s="125">
        <v>9040</v>
      </c>
      <c r="L282" s="84"/>
      <c r="N282" s="133"/>
    </row>
    <row r="283" spans="1:14" x14ac:dyDescent="0.25">
      <c r="A283" s="139">
        <v>43430</v>
      </c>
      <c r="B283" s="125" t="s">
        <v>298</v>
      </c>
      <c r="C283" s="125" t="s">
        <v>228</v>
      </c>
      <c r="D283" s="125" t="s">
        <v>248</v>
      </c>
      <c r="E283" s="126">
        <v>21000</v>
      </c>
      <c r="F283" s="129" t="s">
        <v>11</v>
      </c>
      <c r="G283" s="128" t="s">
        <v>794</v>
      </c>
      <c r="H283" s="124" t="s">
        <v>526</v>
      </c>
      <c r="I283" s="127" t="s">
        <v>227</v>
      </c>
      <c r="J283" s="125">
        <f t="shared" si="6"/>
        <v>2.3230088495575223</v>
      </c>
      <c r="K283" s="125">
        <v>9040</v>
      </c>
      <c r="L283" s="84"/>
      <c r="N283" s="133"/>
    </row>
    <row r="284" spans="1:14" x14ac:dyDescent="0.25">
      <c r="A284" s="139">
        <v>43430</v>
      </c>
      <c r="B284" s="125" t="s">
        <v>386</v>
      </c>
      <c r="C284" s="125" t="s">
        <v>228</v>
      </c>
      <c r="D284" s="132" t="s">
        <v>398</v>
      </c>
      <c r="E284" s="140">
        <v>11000</v>
      </c>
      <c r="F284" s="127" t="s">
        <v>10</v>
      </c>
      <c r="G284" s="128" t="s">
        <v>794</v>
      </c>
      <c r="H284" s="125" t="s">
        <v>521</v>
      </c>
      <c r="I284" s="127" t="s">
        <v>227</v>
      </c>
      <c r="J284" s="125">
        <f t="shared" si="6"/>
        <v>1.2168141592920354</v>
      </c>
      <c r="K284" s="125">
        <v>9040</v>
      </c>
      <c r="L284" s="84"/>
      <c r="N284" s="133"/>
    </row>
    <row r="285" spans="1:14" x14ac:dyDescent="0.25">
      <c r="A285" s="138">
        <v>43430</v>
      </c>
      <c r="B285" s="128" t="s">
        <v>201</v>
      </c>
      <c r="C285" s="124" t="s">
        <v>265</v>
      </c>
      <c r="D285" s="134" t="s">
        <v>262</v>
      </c>
      <c r="E285" s="130">
        <v>462500</v>
      </c>
      <c r="F285" s="127" t="s">
        <v>589</v>
      </c>
      <c r="G285" s="128" t="s">
        <v>226</v>
      </c>
      <c r="H285" s="124" t="s">
        <v>585</v>
      </c>
      <c r="I285" s="127" t="s">
        <v>227</v>
      </c>
      <c r="J285" s="125">
        <f t="shared" si="6"/>
        <v>51.161504424778762</v>
      </c>
      <c r="K285" s="125">
        <v>9040</v>
      </c>
      <c r="L285" s="84"/>
      <c r="N285" s="133"/>
    </row>
    <row r="286" spans="1:14" x14ac:dyDescent="0.25">
      <c r="A286" s="138">
        <v>43430</v>
      </c>
      <c r="B286" s="128" t="s">
        <v>202</v>
      </c>
      <c r="C286" s="124" t="s">
        <v>265</v>
      </c>
      <c r="D286" s="134" t="s">
        <v>262</v>
      </c>
      <c r="E286" s="130">
        <v>56500</v>
      </c>
      <c r="F286" s="127" t="s">
        <v>589</v>
      </c>
      <c r="G286" s="128" t="s">
        <v>226</v>
      </c>
      <c r="H286" s="124" t="s">
        <v>586</v>
      </c>
      <c r="I286" s="127" t="s">
        <v>227</v>
      </c>
      <c r="J286" s="125">
        <f t="shared" si="6"/>
        <v>6.25</v>
      </c>
      <c r="K286" s="125">
        <v>9040</v>
      </c>
      <c r="L286" s="84"/>
      <c r="N286" s="133"/>
    </row>
    <row r="287" spans="1:14" x14ac:dyDescent="0.25">
      <c r="A287" s="138">
        <v>43430</v>
      </c>
      <c r="B287" s="128" t="s">
        <v>605</v>
      </c>
      <c r="C287" s="124" t="s">
        <v>329</v>
      </c>
      <c r="D287" s="134" t="s">
        <v>262</v>
      </c>
      <c r="E287" s="130">
        <v>2500000</v>
      </c>
      <c r="F287" s="127" t="s">
        <v>589</v>
      </c>
      <c r="G287" s="128" t="s">
        <v>226</v>
      </c>
      <c r="H287" s="124" t="s">
        <v>587</v>
      </c>
      <c r="I287" s="127" t="s">
        <v>227</v>
      </c>
      <c r="J287" s="125">
        <f t="shared" si="6"/>
        <v>276.54867256637169</v>
      </c>
      <c r="K287" s="125">
        <v>9040</v>
      </c>
      <c r="L287" s="84"/>
    </row>
    <row r="288" spans="1:14" x14ac:dyDescent="0.25">
      <c r="A288" s="138">
        <v>43430</v>
      </c>
      <c r="B288" s="128" t="s">
        <v>604</v>
      </c>
      <c r="C288" s="124" t="s">
        <v>265</v>
      </c>
      <c r="D288" s="134" t="s">
        <v>262</v>
      </c>
      <c r="E288" s="130">
        <v>4313750</v>
      </c>
      <c r="F288" s="127" t="s">
        <v>589</v>
      </c>
      <c r="G288" s="128" t="s">
        <v>226</v>
      </c>
      <c r="H288" s="124" t="s">
        <v>588</v>
      </c>
      <c r="I288" s="127" t="s">
        <v>227</v>
      </c>
      <c r="J288" s="125">
        <f t="shared" si="6"/>
        <v>477.18473451327435</v>
      </c>
      <c r="K288" s="125">
        <v>9040</v>
      </c>
      <c r="L288" s="84"/>
    </row>
    <row r="289" spans="1:12" x14ac:dyDescent="0.25">
      <c r="A289" s="139">
        <v>43431</v>
      </c>
      <c r="B289" s="124" t="s">
        <v>231</v>
      </c>
      <c r="C289" s="124" t="s">
        <v>228</v>
      </c>
      <c r="D289" s="125" t="s">
        <v>248</v>
      </c>
      <c r="E289" s="126">
        <v>10000</v>
      </c>
      <c r="F289" s="127" t="s">
        <v>75</v>
      </c>
      <c r="G289" s="128" t="s">
        <v>794</v>
      </c>
      <c r="H289" s="124" t="s">
        <v>537</v>
      </c>
      <c r="I289" s="127" t="s">
        <v>227</v>
      </c>
      <c r="J289" s="125">
        <f t="shared" si="6"/>
        <v>1.1061946902654867</v>
      </c>
      <c r="K289" s="125">
        <v>9040</v>
      </c>
      <c r="L289" s="84"/>
    </row>
    <row r="290" spans="1:12" x14ac:dyDescent="0.25">
      <c r="A290" s="139">
        <v>43431</v>
      </c>
      <c r="B290" s="125" t="s">
        <v>253</v>
      </c>
      <c r="C290" s="125" t="s">
        <v>228</v>
      </c>
      <c r="D290" s="125" t="s">
        <v>248</v>
      </c>
      <c r="E290" s="126">
        <v>19000</v>
      </c>
      <c r="F290" s="127" t="s">
        <v>48</v>
      </c>
      <c r="G290" s="128" t="s">
        <v>794</v>
      </c>
      <c r="H290" s="124" t="s">
        <v>532</v>
      </c>
      <c r="I290" s="127" t="s">
        <v>227</v>
      </c>
      <c r="J290" s="125">
        <f t="shared" si="6"/>
        <v>2.1017699115044248</v>
      </c>
      <c r="K290" s="125">
        <v>9040</v>
      </c>
      <c r="L290" s="84"/>
    </row>
    <row r="291" spans="1:12" x14ac:dyDescent="0.25">
      <c r="A291" s="139">
        <v>43431</v>
      </c>
      <c r="B291" s="125" t="s">
        <v>257</v>
      </c>
      <c r="C291" s="125" t="s">
        <v>228</v>
      </c>
      <c r="D291" s="125" t="s">
        <v>248</v>
      </c>
      <c r="E291" s="126">
        <v>19000</v>
      </c>
      <c r="F291" s="127" t="s">
        <v>48</v>
      </c>
      <c r="G291" s="128" t="s">
        <v>794</v>
      </c>
      <c r="H291" s="124" t="s">
        <v>531</v>
      </c>
      <c r="I291" s="127" t="s">
        <v>227</v>
      </c>
      <c r="J291" s="125">
        <f t="shared" si="6"/>
        <v>2.1017699115044248</v>
      </c>
      <c r="K291" s="125">
        <v>9040</v>
      </c>
      <c r="L291" s="84"/>
    </row>
    <row r="292" spans="1:12" x14ac:dyDescent="0.25">
      <c r="A292" s="139">
        <v>43431</v>
      </c>
      <c r="B292" s="125" t="s">
        <v>258</v>
      </c>
      <c r="C292" s="125" t="s">
        <v>228</v>
      </c>
      <c r="D292" s="125" t="s">
        <v>248</v>
      </c>
      <c r="E292" s="126">
        <v>52000</v>
      </c>
      <c r="F292" s="127" t="s">
        <v>48</v>
      </c>
      <c r="G292" s="128" t="s">
        <v>794</v>
      </c>
      <c r="H292" s="124" t="s">
        <v>540</v>
      </c>
      <c r="I292" s="127" t="s">
        <v>227</v>
      </c>
      <c r="J292" s="125">
        <f t="shared" si="6"/>
        <v>5.7522123893805306</v>
      </c>
      <c r="K292" s="125">
        <v>9040</v>
      </c>
      <c r="L292" s="84"/>
    </row>
    <row r="293" spans="1:12" x14ac:dyDescent="0.25">
      <c r="A293" s="139">
        <v>43431</v>
      </c>
      <c r="B293" s="125" t="s">
        <v>58</v>
      </c>
      <c r="C293" s="125" t="s">
        <v>228</v>
      </c>
      <c r="D293" s="125" t="s">
        <v>248</v>
      </c>
      <c r="E293" s="126">
        <v>33500</v>
      </c>
      <c r="F293" s="127" t="s">
        <v>24</v>
      </c>
      <c r="G293" s="128" t="s">
        <v>794</v>
      </c>
      <c r="H293" s="124" t="s">
        <v>528</v>
      </c>
      <c r="I293" s="127" t="s">
        <v>227</v>
      </c>
      <c r="J293" s="125">
        <f t="shared" si="6"/>
        <v>3.7057522123893807</v>
      </c>
      <c r="K293" s="125">
        <v>9040</v>
      </c>
      <c r="L293" s="84"/>
    </row>
    <row r="294" spans="1:12" x14ac:dyDescent="0.25">
      <c r="A294" s="139">
        <v>43431</v>
      </c>
      <c r="B294" s="125" t="s">
        <v>270</v>
      </c>
      <c r="C294" s="125" t="s">
        <v>228</v>
      </c>
      <c r="D294" s="125" t="s">
        <v>248</v>
      </c>
      <c r="E294" s="126">
        <v>27000</v>
      </c>
      <c r="F294" s="127" t="s">
        <v>24</v>
      </c>
      <c r="G294" s="128" t="s">
        <v>794</v>
      </c>
      <c r="H294" s="124" t="s">
        <v>529</v>
      </c>
      <c r="I294" s="127" t="s">
        <v>227</v>
      </c>
      <c r="J294" s="125">
        <f t="shared" si="6"/>
        <v>2.9867256637168142</v>
      </c>
      <c r="K294" s="125">
        <v>9040</v>
      </c>
      <c r="L294" s="84"/>
    </row>
    <row r="295" spans="1:12" x14ac:dyDescent="0.25">
      <c r="A295" s="138">
        <v>43431</v>
      </c>
      <c r="B295" s="124" t="s">
        <v>288</v>
      </c>
      <c r="C295" s="124" t="s">
        <v>228</v>
      </c>
      <c r="D295" s="124" t="s">
        <v>248</v>
      </c>
      <c r="E295" s="130">
        <v>70000</v>
      </c>
      <c r="F295" s="128" t="s">
        <v>167</v>
      </c>
      <c r="G295" s="128" t="s">
        <v>794</v>
      </c>
      <c r="H295" s="124" t="s">
        <v>680</v>
      </c>
      <c r="I295" s="127" t="s">
        <v>227</v>
      </c>
      <c r="J295" s="125">
        <f t="shared" si="6"/>
        <v>7.7433628318584073</v>
      </c>
      <c r="K295" s="125">
        <v>9040</v>
      </c>
      <c r="L295" s="84"/>
    </row>
    <row r="296" spans="1:12" x14ac:dyDescent="0.25">
      <c r="A296" s="138">
        <v>43431</v>
      </c>
      <c r="B296" s="124" t="s">
        <v>289</v>
      </c>
      <c r="C296" s="124" t="s">
        <v>228</v>
      </c>
      <c r="D296" s="124" t="s">
        <v>248</v>
      </c>
      <c r="E296" s="130">
        <v>20000</v>
      </c>
      <c r="F296" s="128" t="s">
        <v>167</v>
      </c>
      <c r="G296" s="128" t="s">
        <v>794</v>
      </c>
      <c r="H296" s="124" t="s">
        <v>681</v>
      </c>
      <c r="I296" s="127" t="s">
        <v>227</v>
      </c>
      <c r="J296" s="125">
        <f t="shared" si="6"/>
        <v>2.2123893805309733</v>
      </c>
      <c r="K296" s="125">
        <v>9040</v>
      </c>
      <c r="L296" s="84"/>
    </row>
    <row r="297" spans="1:12" x14ac:dyDescent="0.25">
      <c r="A297" s="138">
        <v>43431</v>
      </c>
      <c r="B297" s="124" t="s">
        <v>290</v>
      </c>
      <c r="C297" s="124" t="s">
        <v>291</v>
      </c>
      <c r="D297" s="124" t="s">
        <v>248</v>
      </c>
      <c r="E297" s="130">
        <v>160000</v>
      </c>
      <c r="F297" s="128" t="s">
        <v>167</v>
      </c>
      <c r="G297" s="128" t="s">
        <v>226</v>
      </c>
      <c r="H297" s="124" t="s">
        <v>682</v>
      </c>
      <c r="I297" s="127" t="s">
        <v>227</v>
      </c>
      <c r="J297" s="125">
        <f t="shared" si="6"/>
        <v>17.699115044247787</v>
      </c>
      <c r="K297" s="125">
        <v>9040</v>
      </c>
      <c r="L297" s="84"/>
    </row>
    <row r="298" spans="1:12" x14ac:dyDescent="0.25">
      <c r="A298" s="138">
        <v>43431</v>
      </c>
      <c r="B298" s="124" t="s">
        <v>169</v>
      </c>
      <c r="C298" s="125" t="s">
        <v>228</v>
      </c>
      <c r="D298" s="125" t="s">
        <v>248</v>
      </c>
      <c r="E298" s="126">
        <v>30000</v>
      </c>
      <c r="F298" s="127" t="s">
        <v>167</v>
      </c>
      <c r="G298" s="128" t="s">
        <v>794</v>
      </c>
      <c r="H298" s="124" t="s">
        <v>683</v>
      </c>
      <c r="I298" s="127" t="s">
        <v>227</v>
      </c>
      <c r="J298" s="125">
        <f t="shared" si="6"/>
        <v>3.3185840707964602</v>
      </c>
      <c r="K298" s="125">
        <v>9040</v>
      </c>
      <c r="L298" s="84"/>
    </row>
    <row r="299" spans="1:12" x14ac:dyDescent="0.25">
      <c r="A299" s="139">
        <v>43431</v>
      </c>
      <c r="B299" s="125" t="s">
        <v>297</v>
      </c>
      <c r="C299" s="125" t="s">
        <v>228</v>
      </c>
      <c r="D299" s="125" t="s">
        <v>248</v>
      </c>
      <c r="E299" s="126">
        <v>25000</v>
      </c>
      <c r="F299" s="129" t="s">
        <v>11</v>
      </c>
      <c r="G299" s="128" t="s">
        <v>794</v>
      </c>
      <c r="H299" s="124" t="s">
        <v>533</v>
      </c>
      <c r="I299" s="127" t="s">
        <v>227</v>
      </c>
      <c r="J299" s="125">
        <f t="shared" si="6"/>
        <v>2.7654867256637168</v>
      </c>
      <c r="K299" s="125">
        <v>9040</v>
      </c>
      <c r="L299" s="84"/>
    </row>
    <row r="300" spans="1:12" x14ac:dyDescent="0.25">
      <c r="A300" s="139">
        <v>43431</v>
      </c>
      <c r="B300" s="125" t="s">
        <v>738</v>
      </c>
      <c r="C300" s="125" t="s">
        <v>228</v>
      </c>
      <c r="D300" s="125" t="s">
        <v>248</v>
      </c>
      <c r="E300" s="126">
        <v>12500</v>
      </c>
      <c r="F300" s="129" t="s">
        <v>11</v>
      </c>
      <c r="G300" s="128" t="s">
        <v>794</v>
      </c>
      <c r="H300" s="124" t="s">
        <v>535</v>
      </c>
      <c r="I300" s="127" t="s">
        <v>227</v>
      </c>
      <c r="J300" s="125">
        <f t="shared" si="6"/>
        <v>1.3827433628318584</v>
      </c>
      <c r="K300" s="125">
        <v>9040</v>
      </c>
      <c r="L300" s="84"/>
    </row>
    <row r="301" spans="1:12" x14ac:dyDescent="0.25">
      <c r="A301" s="139">
        <v>43431</v>
      </c>
      <c r="B301" s="125" t="s">
        <v>299</v>
      </c>
      <c r="C301" s="125" t="s">
        <v>276</v>
      </c>
      <c r="D301" s="125" t="s">
        <v>248</v>
      </c>
      <c r="E301" s="126">
        <v>10000</v>
      </c>
      <c r="F301" s="129" t="s">
        <v>11</v>
      </c>
      <c r="G301" s="128" t="s">
        <v>226</v>
      </c>
      <c r="H301" s="124" t="s">
        <v>530</v>
      </c>
      <c r="I301" s="127" t="s">
        <v>227</v>
      </c>
      <c r="J301" s="125">
        <f t="shared" si="6"/>
        <v>1.1061946902654867</v>
      </c>
      <c r="K301" s="125">
        <v>9040</v>
      </c>
      <c r="L301" s="84"/>
    </row>
    <row r="302" spans="1:12" x14ac:dyDescent="0.25">
      <c r="A302" s="138">
        <v>43431</v>
      </c>
      <c r="B302" s="124" t="s">
        <v>56</v>
      </c>
      <c r="C302" s="124" t="s">
        <v>265</v>
      </c>
      <c r="D302" s="124" t="s">
        <v>332</v>
      </c>
      <c r="E302" s="131">
        <v>70000</v>
      </c>
      <c r="F302" s="129" t="s">
        <v>8</v>
      </c>
      <c r="G302" s="128" t="s">
        <v>226</v>
      </c>
      <c r="H302" s="124" t="s">
        <v>534</v>
      </c>
      <c r="I302" s="127" t="s">
        <v>227</v>
      </c>
      <c r="J302" s="125">
        <f t="shared" si="6"/>
        <v>7.7433628318584073</v>
      </c>
      <c r="K302" s="125">
        <v>9040</v>
      </c>
      <c r="L302" s="84"/>
    </row>
    <row r="303" spans="1:12" x14ac:dyDescent="0.25">
      <c r="A303" s="138">
        <v>43431</v>
      </c>
      <c r="B303" s="124" t="s">
        <v>334</v>
      </c>
      <c r="C303" s="124" t="s">
        <v>329</v>
      </c>
      <c r="D303" s="124" t="s">
        <v>262</v>
      </c>
      <c r="E303" s="131">
        <v>40000</v>
      </c>
      <c r="F303" s="129" t="s">
        <v>8</v>
      </c>
      <c r="G303" s="128" t="s">
        <v>226</v>
      </c>
      <c r="H303" s="124" t="s">
        <v>538</v>
      </c>
      <c r="I303" s="127" t="s">
        <v>227</v>
      </c>
      <c r="J303" s="125">
        <f t="shared" si="6"/>
        <v>4.4247787610619467</v>
      </c>
      <c r="K303" s="125">
        <v>9040</v>
      </c>
      <c r="L303" s="84"/>
    </row>
    <row r="304" spans="1:12" x14ac:dyDescent="0.25">
      <c r="A304" s="139">
        <v>43431</v>
      </c>
      <c r="B304" s="125" t="s">
        <v>338</v>
      </c>
      <c r="C304" s="125" t="s">
        <v>228</v>
      </c>
      <c r="D304" s="125" t="s">
        <v>225</v>
      </c>
      <c r="E304" s="126">
        <v>13000</v>
      </c>
      <c r="F304" s="128" t="s">
        <v>9</v>
      </c>
      <c r="G304" s="128" t="s">
        <v>794</v>
      </c>
      <c r="H304" s="124" t="s">
        <v>565</v>
      </c>
      <c r="I304" s="127" t="s">
        <v>227</v>
      </c>
      <c r="J304" s="125">
        <f t="shared" si="6"/>
        <v>1.4380530973451326</v>
      </c>
      <c r="K304" s="125">
        <v>9040</v>
      </c>
      <c r="L304" s="84"/>
    </row>
    <row r="305" spans="1:12" x14ac:dyDescent="0.25">
      <c r="A305" s="139">
        <v>43431</v>
      </c>
      <c r="B305" s="125" t="s">
        <v>390</v>
      </c>
      <c r="C305" s="125" t="s">
        <v>228</v>
      </c>
      <c r="D305" s="132" t="s">
        <v>398</v>
      </c>
      <c r="E305" s="140">
        <v>50000</v>
      </c>
      <c r="F305" s="127" t="s">
        <v>10</v>
      </c>
      <c r="G305" s="128" t="s">
        <v>794</v>
      </c>
      <c r="H305" s="124" t="s">
        <v>524</v>
      </c>
      <c r="I305" s="127" t="s">
        <v>227</v>
      </c>
      <c r="J305" s="125">
        <f t="shared" si="6"/>
        <v>5.5309734513274336</v>
      </c>
      <c r="K305" s="125">
        <v>9040</v>
      </c>
      <c r="L305" s="84"/>
    </row>
    <row r="306" spans="1:12" x14ac:dyDescent="0.25">
      <c r="A306" s="139">
        <v>43431</v>
      </c>
      <c r="B306" s="125" t="s">
        <v>391</v>
      </c>
      <c r="C306" s="320" t="s">
        <v>308</v>
      </c>
      <c r="D306" s="132" t="s">
        <v>398</v>
      </c>
      <c r="E306" s="140">
        <v>940000</v>
      </c>
      <c r="F306" s="127" t="s">
        <v>10</v>
      </c>
      <c r="G306" s="128" t="s">
        <v>226</v>
      </c>
      <c r="H306" s="124" t="s">
        <v>536</v>
      </c>
      <c r="I306" s="127" t="s">
        <v>227</v>
      </c>
      <c r="J306" s="125">
        <f t="shared" si="6"/>
        <v>103.98230088495575</v>
      </c>
      <c r="K306" s="125">
        <v>9040</v>
      </c>
      <c r="L306" s="84"/>
    </row>
    <row r="307" spans="1:12" x14ac:dyDescent="0.25">
      <c r="A307" s="139">
        <v>43431</v>
      </c>
      <c r="B307" s="125" t="s">
        <v>392</v>
      </c>
      <c r="C307" s="125" t="s">
        <v>278</v>
      </c>
      <c r="D307" s="132" t="s">
        <v>398</v>
      </c>
      <c r="E307" s="140">
        <v>100000</v>
      </c>
      <c r="F307" s="127" t="s">
        <v>10</v>
      </c>
      <c r="G307" s="128" t="s">
        <v>226</v>
      </c>
      <c r="H307" s="125" t="s">
        <v>559</v>
      </c>
      <c r="I307" s="127" t="s">
        <v>227</v>
      </c>
      <c r="J307" s="125">
        <f t="shared" si="6"/>
        <v>11.061946902654867</v>
      </c>
      <c r="K307" s="125">
        <v>9040</v>
      </c>
      <c r="L307" s="84"/>
    </row>
    <row r="308" spans="1:12" x14ac:dyDescent="0.25">
      <c r="A308" s="139">
        <v>43431</v>
      </c>
      <c r="B308" s="125" t="s">
        <v>393</v>
      </c>
      <c r="C308" s="125" t="s">
        <v>278</v>
      </c>
      <c r="D308" s="132" t="s">
        <v>398</v>
      </c>
      <c r="E308" s="140">
        <v>100000</v>
      </c>
      <c r="F308" s="127" t="s">
        <v>10</v>
      </c>
      <c r="G308" s="128" t="s">
        <v>226</v>
      </c>
      <c r="H308" s="125" t="s">
        <v>560</v>
      </c>
      <c r="I308" s="127" t="s">
        <v>227</v>
      </c>
      <c r="J308" s="125">
        <f t="shared" si="6"/>
        <v>11.061946902654867</v>
      </c>
      <c r="K308" s="125">
        <v>9040</v>
      </c>
      <c r="L308" s="84"/>
    </row>
    <row r="309" spans="1:12" x14ac:dyDescent="0.25">
      <c r="A309" s="139">
        <v>43431</v>
      </c>
      <c r="B309" s="125" t="s">
        <v>394</v>
      </c>
      <c r="C309" s="125" t="s">
        <v>278</v>
      </c>
      <c r="D309" s="132" t="s">
        <v>398</v>
      </c>
      <c r="E309" s="140">
        <v>100000</v>
      </c>
      <c r="F309" s="127" t="s">
        <v>10</v>
      </c>
      <c r="G309" s="128" t="s">
        <v>226</v>
      </c>
      <c r="H309" s="125" t="s">
        <v>561</v>
      </c>
      <c r="I309" s="127" t="s">
        <v>227</v>
      </c>
      <c r="J309" s="125">
        <f t="shared" si="6"/>
        <v>11.061946902654867</v>
      </c>
      <c r="K309" s="125">
        <v>9040</v>
      </c>
      <c r="L309" s="84"/>
    </row>
    <row r="310" spans="1:12" x14ac:dyDescent="0.25">
      <c r="A310" s="139">
        <v>43431</v>
      </c>
      <c r="B310" s="125" t="s">
        <v>395</v>
      </c>
      <c r="C310" s="125" t="s">
        <v>278</v>
      </c>
      <c r="D310" s="132" t="s">
        <v>398</v>
      </c>
      <c r="E310" s="140">
        <v>100000</v>
      </c>
      <c r="F310" s="127" t="s">
        <v>10</v>
      </c>
      <c r="G310" s="128" t="s">
        <v>226</v>
      </c>
      <c r="H310" s="125" t="s">
        <v>562</v>
      </c>
      <c r="I310" s="127" t="s">
        <v>227</v>
      </c>
      <c r="J310" s="125">
        <f t="shared" si="6"/>
        <v>11.061946902654867</v>
      </c>
      <c r="K310" s="125">
        <v>9040</v>
      </c>
      <c r="L310" s="84"/>
    </row>
    <row r="311" spans="1:12" x14ac:dyDescent="0.25">
      <c r="A311" s="139">
        <v>43431</v>
      </c>
      <c r="B311" s="125" t="s">
        <v>396</v>
      </c>
      <c r="C311" s="125" t="s">
        <v>278</v>
      </c>
      <c r="D311" s="132" t="s">
        <v>398</v>
      </c>
      <c r="E311" s="140">
        <v>100000</v>
      </c>
      <c r="F311" s="127" t="s">
        <v>10</v>
      </c>
      <c r="G311" s="128" t="s">
        <v>226</v>
      </c>
      <c r="H311" s="125" t="s">
        <v>563</v>
      </c>
      <c r="I311" s="127" t="s">
        <v>227</v>
      </c>
      <c r="J311" s="125">
        <f t="shared" si="6"/>
        <v>11.061946902654867</v>
      </c>
      <c r="K311" s="125">
        <v>9040</v>
      </c>
      <c r="L311" s="84"/>
    </row>
    <row r="312" spans="1:12" x14ac:dyDescent="0.25">
      <c r="A312" s="139">
        <v>43431</v>
      </c>
      <c r="B312" s="125" t="s">
        <v>397</v>
      </c>
      <c r="C312" s="125" t="s">
        <v>278</v>
      </c>
      <c r="D312" s="132" t="s">
        <v>398</v>
      </c>
      <c r="E312" s="140">
        <v>100000</v>
      </c>
      <c r="F312" s="127" t="s">
        <v>10</v>
      </c>
      <c r="G312" s="128" t="s">
        <v>226</v>
      </c>
      <c r="H312" s="125" t="s">
        <v>564</v>
      </c>
      <c r="I312" s="127" t="s">
        <v>227</v>
      </c>
      <c r="J312" s="125">
        <f t="shared" si="6"/>
        <v>11.061946902654867</v>
      </c>
      <c r="K312" s="125">
        <v>9040</v>
      </c>
      <c r="L312" s="84"/>
    </row>
    <row r="313" spans="1:12" x14ac:dyDescent="0.25">
      <c r="A313" s="138">
        <v>43432</v>
      </c>
      <c r="B313" s="124" t="s">
        <v>181</v>
      </c>
      <c r="C313" s="125" t="s">
        <v>228</v>
      </c>
      <c r="D313" s="125" t="s">
        <v>225</v>
      </c>
      <c r="E313" s="131">
        <v>65000</v>
      </c>
      <c r="F313" s="127" t="s">
        <v>12</v>
      </c>
      <c r="G313" s="128" t="s">
        <v>794</v>
      </c>
      <c r="H313" s="124" t="s">
        <v>660</v>
      </c>
      <c r="I313" s="127" t="s">
        <v>227</v>
      </c>
      <c r="J313" s="125">
        <f t="shared" si="6"/>
        <v>7.1902654867256635</v>
      </c>
      <c r="K313" s="125">
        <v>9040</v>
      </c>
      <c r="L313" s="84"/>
    </row>
    <row r="314" spans="1:12" x14ac:dyDescent="0.25">
      <c r="A314" s="139">
        <v>43432</v>
      </c>
      <c r="B314" s="124" t="s">
        <v>231</v>
      </c>
      <c r="C314" s="124" t="s">
        <v>228</v>
      </c>
      <c r="D314" s="125" t="s">
        <v>248</v>
      </c>
      <c r="E314" s="126">
        <v>10000</v>
      </c>
      <c r="F314" s="127" t="s">
        <v>75</v>
      </c>
      <c r="G314" s="128" t="s">
        <v>794</v>
      </c>
      <c r="H314" s="124" t="s">
        <v>537</v>
      </c>
      <c r="I314" s="127" t="s">
        <v>227</v>
      </c>
      <c r="J314" s="125">
        <f t="shared" si="6"/>
        <v>1.1061946902654867</v>
      </c>
      <c r="K314" s="125">
        <v>9040</v>
      </c>
      <c r="L314" s="84"/>
    </row>
    <row r="315" spans="1:12" x14ac:dyDescent="0.25">
      <c r="A315" s="139">
        <v>43432</v>
      </c>
      <c r="B315" s="124" t="s">
        <v>245</v>
      </c>
      <c r="C315" s="124" t="s">
        <v>265</v>
      </c>
      <c r="D315" s="125" t="s">
        <v>266</v>
      </c>
      <c r="E315" s="126">
        <v>613000</v>
      </c>
      <c r="F315" s="127" t="s">
        <v>75</v>
      </c>
      <c r="G315" s="128" t="s">
        <v>226</v>
      </c>
      <c r="H315" s="124" t="s">
        <v>618</v>
      </c>
      <c r="I315" s="127" t="s">
        <v>227</v>
      </c>
      <c r="J315" s="125">
        <f t="shared" si="6"/>
        <v>67.809734513274336</v>
      </c>
      <c r="K315" s="125">
        <v>9040</v>
      </c>
      <c r="L315" s="84"/>
    </row>
    <row r="316" spans="1:12" x14ac:dyDescent="0.25">
      <c r="A316" s="139">
        <v>43432</v>
      </c>
      <c r="B316" s="125" t="s">
        <v>253</v>
      </c>
      <c r="C316" s="125" t="s">
        <v>228</v>
      </c>
      <c r="D316" s="125" t="s">
        <v>248</v>
      </c>
      <c r="E316" s="126">
        <v>19000</v>
      </c>
      <c r="F316" s="127" t="s">
        <v>48</v>
      </c>
      <c r="G316" s="128" t="s">
        <v>794</v>
      </c>
      <c r="H316" s="124" t="s">
        <v>532</v>
      </c>
      <c r="I316" s="127" t="s">
        <v>227</v>
      </c>
      <c r="J316" s="125">
        <f t="shared" si="6"/>
        <v>2.1017699115044248</v>
      </c>
      <c r="K316" s="125">
        <v>9040</v>
      </c>
      <c r="L316" s="84"/>
    </row>
    <row r="317" spans="1:12" x14ac:dyDescent="0.25">
      <c r="A317" s="138">
        <v>43432</v>
      </c>
      <c r="B317" s="124" t="s">
        <v>292</v>
      </c>
      <c r="C317" s="124" t="s">
        <v>291</v>
      </c>
      <c r="D317" s="124" t="s">
        <v>248</v>
      </c>
      <c r="E317" s="130">
        <v>300000</v>
      </c>
      <c r="F317" s="128" t="s">
        <v>167</v>
      </c>
      <c r="G317" s="128" t="s">
        <v>226</v>
      </c>
      <c r="H317" s="124" t="s">
        <v>684</v>
      </c>
      <c r="I317" s="127" t="s">
        <v>227</v>
      </c>
      <c r="J317" s="125">
        <f t="shared" si="6"/>
        <v>33.185840707964601</v>
      </c>
      <c r="K317" s="125">
        <v>9040</v>
      </c>
      <c r="L317" s="84"/>
    </row>
    <row r="318" spans="1:12" x14ac:dyDescent="0.25">
      <c r="A318" s="138">
        <v>43432</v>
      </c>
      <c r="B318" s="124" t="s">
        <v>293</v>
      </c>
      <c r="C318" s="124" t="s">
        <v>228</v>
      </c>
      <c r="D318" s="124" t="s">
        <v>248</v>
      </c>
      <c r="E318" s="130">
        <v>5000</v>
      </c>
      <c r="F318" s="128" t="s">
        <v>167</v>
      </c>
      <c r="G318" s="128" t="s">
        <v>794</v>
      </c>
      <c r="H318" s="124" t="s">
        <v>685</v>
      </c>
      <c r="I318" s="127" t="s">
        <v>227</v>
      </c>
      <c r="J318" s="125">
        <f t="shared" si="6"/>
        <v>0.55309734513274333</v>
      </c>
      <c r="K318" s="125">
        <v>9040</v>
      </c>
      <c r="L318" s="84"/>
    </row>
    <row r="319" spans="1:12" x14ac:dyDescent="0.25">
      <c r="A319" s="138">
        <v>43432</v>
      </c>
      <c r="B319" s="124" t="s">
        <v>294</v>
      </c>
      <c r="C319" s="124" t="s">
        <v>228</v>
      </c>
      <c r="D319" s="124" t="s">
        <v>248</v>
      </c>
      <c r="E319" s="130">
        <v>70000</v>
      </c>
      <c r="F319" s="128" t="s">
        <v>167</v>
      </c>
      <c r="G319" s="128" t="s">
        <v>794</v>
      </c>
      <c r="H319" s="124" t="s">
        <v>680</v>
      </c>
      <c r="I319" s="127" t="s">
        <v>227</v>
      </c>
      <c r="J319" s="125">
        <f t="shared" si="6"/>
        <v>7.7433628318584073</v>
      </c>
      <c r="K319" s="125">
        <v>9040</v>
      </c>
      <c r="L319" s="84"/>
    </row>
    <row r="320" spans="1:12" x14ac:dyDescent="0.25">
      <c r="A320" s="138">
        <v>43432</v>
      </c>
      <c r="B320" s="124" t="s">
        <v>295</v>
      </c>
      <c r="C320" s="124" t="s">
        <v>228</v>
      </c>
      <c r="D320" s="124" t="s">
        <v>248</v>
      </c>
      <c r="E320" s="130">
        <v>5000</v>
      </c>
      <c r="F320" s="128" t="s">
        <v>167</v>
      </c>
      <c r="G320" s="128" t="s">
        <v>794</v>
      </c>
      <c r="H320" s="124" t="s">
        <v>686</v>
      </c>
      <c r="I320" s="127" t="s">
        <v>227</v>
      </c>
      <c r="J320" s="125">
        <f t="shared" si="6"/>
        <v>0.55309734513274333</v>
      </c>
      <c r="K320" s="125">
        <v>9040</v>
      </c>
      <c r="L320" s="84"/>
    </row>
    <row r="321" spans="1:12" x14ac:dyDescent="0.25">
      <c r="A321" s="139">
        <v>43432</v>
      </c>
      <c r="B321" s="125" t="s">
        <v>297</v>
      </c>
      <c r="C321" s="125" t="s">
        <v>228</v>
      </c>
      <c r="D321" s="125" t="s">
        <v>248</v>
      </c>
      <c r="E321" s="126">
        <v>25000</v>
      </c>
      <c r="F321" s="129" t="s">
        <v>11</v>
      </c>
      <c r="G321" s="128" t="s">
        <v>794</v>
      </c>
      <c r="H321" s="124" t="s">
        <v>533</v>
      </c>
      <c r="I321" s="127" t="s">
        <v>227</v>
      </c>
      <c r="J321" s="125">
        <f t="shared" si="6"/>
        <v>2.7654867256637168</v>
      </c>
      <c r="K321" s="125">
        <v>9040</v>
      </c>
      <c r="L321" s="84"/>
    </row>
    <row r="322" spans="1:12" x14ac:dyDescent="0.25">
      <c r="A322" s="138">
        <v>43432</v>
      </c>
      <c r="B322" s="124" t="s">
        <v>174</v>
      </c>
      <c r="C322" s="124" t="s">
        <v>261</v>
      </c>
      <c r="D322" s="124" t="s">
        <v>262</v>
      </c>
      <c r="E322" s="131">
        <v>85000</v>
      </c>
      <c r="F322" s="129" t="s">
        <v>8</v>
      </c>
      <c r="G322" s="128" t="s">
        <v>226</v>
      </c>
      <c r="H322" s="124" t="s">
        <v>691</v>
      </c>
      <c r="I322" s="127" t="s">
        <v>227</v>
      </c>
      <c r="J322" s="125">
        <f t="shared" si="6"/>
        <v>9.4026548672566364</v>
      </c>
      <c r="K322" s="125">
        <v>9040</v>
      </c>
      <c r="L322" s="84"/>
    </row>
    <row r="323" spans="1:12" x14ac:dyDescent="0.25">
      <c r="A323" s="138">
        <v>43432</v>
      </c>
      <c r="B323" s="124" t="s">
        <v>175</v>
      </c>
      <c r="C323" s="124" t="s">
        <v>335</v>
      </c>
      <c r="D323" s="124" t="s">
        <v>262</v>
      </c>
      <c r="E323" s="131">
        <v>166300</v>
      </c>
      <c r="F323" s="129" t="s">
        <v>8</v>
      </c>
      <c r="G323" s="128" t="s">
        <v>226</v>
      </c>
      <c r="H323" s="124" t="s">
        <v>692</v>
      </c>
      <c r="I323" s="127" t="s">
        <v>227</v>
      </c>
      <c r="J323" s="125">
        <f t="shared" si="6"/>
        <v>18.396017699115045</v>
      </c>
      <c r="K323" s="125">
        <v>9040</v>
      </c>
      <c r="L323" s="84"/>
    </row>
    <row r="324" spans="1:12" x14ac:dyDescent="0.25">
      <c r="A324" s="138">
        <v>43432</v>
      </c>
      <c r="B324" s="124" t="s">
        <v>176</v>
      </c>
      <c r="C324" s="124" t="s">
        <v>326</v>
      </c>
      <c r="D324" s="132" t="s">
        <v>262</v>
      </c>
      <c r="E324" s="131">
        <v>3000000</v>
      </c>
      <c r="F324" s="129" t="s">
        <v>8</v>
      </c>
      <c r="G324" s="128" t="s">
        <v>226</v>
      </c>
      <c r="H324" s="124" t="s">
        <v>693</v>
      </c>
      <c r="I324" s="127" t="s">
        <v>227</v>
      </c>
      <c r="J324" s="125">
        <f t="shared" si="6"/>
        <v>331.85840707964604</v>
      </c>
      <c r="K324" s="125">
        <v>9040</v>
      </c>
      <c r="L324" s="84"/>
    </row>
    <row r="325" spans="1:12" x14ac:dyDescent="0.25">
      <c r="A325" s="138">
        <v>43432</v>
      </c>
      <c r="B325" s="124" t="s">
        <v>178</v>
      </c>
      <c r="C325" s="124" t="s">
        <v>329</v>
      </c>
      <c r="D325" s="124" t="s">
        <v>262</v>
      </c>
      <c r="E325" s="131">
        <v>40000</v>
      </c>
      <c r="F325" s="129" t="s">
        <v>8</v>
      </c>
      <c r="G325" s="128" t="s">
        <v>226</v>
      </c>
      <c r="H325" s="124" t="s">
        <v>694</v>
      </c>
      <c r="I325" s="127" t="s">
        <v>227</v>
      </c>
      <c r="J325" s="125">
        <f t="shared" si="6"/>
        <v>4.4247787610619467</v>
      </c>
      <c r="K325" s="125">
        <v>9040</v>
      </c>
      <c r="L325" s="84"/>
    </row>
    <row r="326" spans="1:12" x14ac:dyDescent="0.25">
      <c r="A326" s="139">
        <v>43432</v>
      </c>
      <c r="B326" s="125" t="s">
        <v>338</v>
      </c>
      <c r="C326" s="125" t="s">
        <v>228</v>
      </c>
      <c r="D326" s="125" t="s">
        <v>225</v>
      </c>
      <c r="E326" s="126">
        <v>13000</v>
      </c>
      <c r="F326" s="128" t="s">
        <v>9</v>
      </c>
      <c r="G326" s="128" t="s">
        <v>794</v>
      </c>
      <c r="H326" s="124" t="s">
        <v>565</v>
      </c>
      <c r="I326" s="127" t="s">
        <v>227</v>
      </c>
      <c r="J326" s="125">
        <f t="shared" si="6"/>
        <v>1.4380530973451326</v>
      </c>
      <c r="K326" s="125">
        <v>9040</v>
      </c>
      <c r="L326" s="84"/>
    </row>
    <row r="327" spans="1:12" x14ac:dyDescent="0.25">
      <c r="A327" s="139">
        <v>43432</v>
      </c>
      <c r="B327" s="125" t="s">
        <v>367</v>
      </c>
      <c r="C327" s="125" t="s">
        <v>228</v>
      </c>
      <c r="D327" s="132" t="s">
        <v>398</v>
      </c>
      <c r="E327" s="140">
        <v>11000</v>
      </c>
      <c r="F327" s="127" t="s">
        <v>10</v>
      </c>
      <c r="G327" s="128" t="s">
        <v>794</v>
      </c>
      <c r="H327" s="125" t="s">
        <v>521</v>
      </c>
      <c r="I327" s="127" t="s">
        <v>227</v>
      </c>
      <c r="J327" s="125">
        <f t="shared" ref="J327:J372" si="7">E327/9040</f>
        <v>1.2168141592920354</v>
      </c>
      <c r="K327" s="125">
        <v>9040</v>
      </c>
      <c r="L327" s="84"/>
    </row>
    <row r="328" spans="1:12" x14ac:dyDescent="0.25">
      <c r="A328" s="139">
        <v>43432</v>
      </c>
      <c r="B328" s="125" t="s">
        <v>568</v>
      </c>
      <c r="C328" s="125" t="s">
        <v>278</v>
      </c>
      <c r="D328" s="132" t="s">
        <v>398</v>
      </c>
      <c r="E328" s="140">
        <v>100000</v>
      </c>
      <c r="F328" s="127" t="s">
        <v>10</v>
      </c>
      <c r="G328" s="128" t="s">
        <v>226</v>
      </c>
      <c r="H328" s="125" t="s">
        <v>544</v>
      </c>
      <c r="I328" s="127" t="s">
        <v>227</v>
      </c>
      <c r="J328" s="125">
        <f t="shared" si="7"/>
        <v>11.061946902654867</v>
      </c>
      <c r="K328" s="125">
        <v>9040</v>
      </c>
      <c r="L328" s="84"/>
    </row>
    <row r="329" spans="1:12" x14ac:dyDescent="0.25">
      <c r="A329" s="139">
        <v>43432</v>
      </c>
      <c r="B329" s="125" t="s">
        <v>114</v>
      </c>
      <c r="C329" s="125" t="s">
        <v>228</v>
      </c>
      <c r="D329" s="132" t="s">
        <v>248</v>
      </c>
      <c r="E329" s="140">
        <v>21000</v>
      </c>
      <c r="F329" s="127" t="s">
        <v>11</v>
      </c>
      <c r="G329" s="128" t="s">
        <v>794</v>
      </c>
      <c r="H329" s="125" t="s">
        <v>539</v>
      </c>
      <c r="I329" s="127" t="s">
        <v>227</v>
      </c>
      <c r="J329" s="125">
        <f t="shared" si="7"/>
        <v>2.3230088495575223</v>
      </c>
      <c r="K329" s="125">
        <v>9040</v>
      </c>
      <c r="L329" s="84"/>
    </row>
    <row r="330" spans="1:12" x14ac:dyDescent="0.25">
      <c r="A330" s="139">
        <v>43433</v>
      </c>
      <c r="B330" s="124" t="s">
        <v>231</v>
      </c>
      <c r="C330" s="124" t="s">
        <v>228</v>
      </c>
      <c r="D330" s="125" t="s">
        <v>248</v>
      </c>
      <c r="E330" s="126">
        <v>10000</v>
      </c>
      <c r="F330" s="127" t="s">
        <v>75</v>
      </c>
      <c r="G330" s="128" t="s">
        <v>794</v>
      </c>
      <c r="H330" s="124" t="s">
        <v>537</v>
      </c>
      <c r="I330" s="127" t="s">
        <v>227</v>
      </c>
      <c r="J330" s="125">
        <f t="shared" si="7"/>
        <v>1.1061946902654867</v>
      </c>
      <c r="K330" s="125">
        <v>9040</v>
      </c>
      <c r="L330" s="84"/>
    </row>
    <row r="331" spans="1:12" x14ac:dyDescent="0.25">
      <c r="A331" s="139">
        <v>43433</v>
      </c>
      <c r="B331" s="124" t="s">
        <v>246</v>
      </c>
      <c r="C331" s="124" t="s">
        <v>261</v>
      </c>
      <c r="D331" s="124" t="s">
        <v>262</v>
      </c>
      <c r="E331" s="126">
        <v>45000</v>
      </c>
      <c r="F331" s="127" t="s">
        <v>75</v>
      </c>
      <c r="G331" s="128" t="s">
        <v>226</v>
      </c>
      <c r="H331" s="124" t="s">
        <v>619</v>
      </c>
      <c r="I331" s="127" t="s">
        <v>227</v>
      </c>
      <c r="J331" s="125">
        <f t="shared" si="7"/>
        <v>4.9778761061946906</v>
      </c>
      <c r="K331" s="125">
        <v>9040</v>
      </c>
      <c r="L331" s="84"/>
    </row>
    <row r="332" spans="1:12" x14ac:dyDescent="0.25">
      <c r="A332" s="139">
        <v>43433</v>
      </c>
      <c r="B332" s="124" t="s">
        <v>247</v>
      </c>
      <c r="C332" s="124" t="s">
        <v>228</v>
      </c>
      <c r="D332" s="125" t="s">
        <v>248</v>
      </c>
      <c r="E332" s="126">
        <v>10000</v>
      </c>
      <c r="F332" s="127" t="s">
        <v>75</v>
      </c>
      <c r="G332" s="128" t="s">
        <v>794</v>
      </c>
      <c r="H332" s="124" t="s">
        <v>620</v>
      </c>
      <c r="I332" s="127" t="s">
        <v>227</v>
      </c>
      <c r="J332" s="125">
        <f t="shared" si="7"/>
        <v>1.1061946902654867</v>
      </c>
      <c r="K332" s="125">
        <v>9040</v>
      </c>
      <c r="L332" s="84"/>
    </row>
    <row r="333" spans="1:12" x14ac:dyDescent="0.25">
      <c r="A333" s="139">
        <v>43433</v>
      </c>
      <c r="B333" s="125" t="s">
        <v>314</v>
      </c>
      <c r="C333" s="125" t="s">
        <v>228</v>
      </c>
      <c r="D333" s="125" t="s">
        <v>248</v>
      </c>
      <c r="E333" s="126">
        <v>10000</v>
      </c>
      <c r="F333" s="127" t="s">
        <v>48</v>
      </c>
      <c r="G333" s="128" t="s">
        <v>794</v>
      </c>
      <c r="H333" s="127" t="s">
        <v>650</v>
      </c>
      <c r="I333" s="127" t="s">
        <v>227</v>
      </c>
      <c r="J333" s="125">
        <f t="shared" si="7"/>
        <v>1.1061946902654867</v>
      </c>
      <c r="K333" s="125">
        <v>9040</v>
      </c>
      <c r="L333" s="84"/>
    </row>
    <row r="334" spans="1:12" x14ac:dyDescent="0.25">
      <c r="A334" s="139">
        <v>43433</v>
      </c>
      <c r="B334" s="125" t="s">
        <v>315</v>
      </c>
      <c r="C334" s="125" t="s">
        <v>224</v>
      </c>
      <c r="D334" s="125" t="s">
        <v>248</v>
      </c>
      <c r="E334" s="126">
        <v>80000</v>
      </c>
      <c r="F334" s="127" t="s">
        <v>48</v>
      </c>
      <c r="G334" s="128" t="s">
        <v>226</v>
      </c>
      <c r="H334" s="127" t="s">
        <v>651</v>
      </c>
      <c r="I334" s="127" t="s">
        <v>227</v>
      </c>
      <c r="J334" s="125">
        <f t="shared" si="7"/>
        <v>8.8495575221238933</v>
      </c>
      <c r="K334" s="125">
        <v>9040</v>
      </c>
      <c r="L334" s="84"/>
    </row>
    <row r="335" spans="1:12" x14ac:dyDescent="0.25">
      <c r="A335" s="139">
        <v>43433</v>
      </c>
      <c r="B335" s="125" t="s">
        <v>319</v>
      </c>
      <c r="C335" s="125" t="s">
        <v>228</v>
      </c>
      <c r="D335" s="125" t="s">
        <v>248</v>
      </c>
      <c r="E335" s="126">
        <v>30000</v>
      </c>
      <c r="F335" s="127" t="s">
        <v>48</v>
      </c>
      <c r="G335" s="128" t="s">
        <v>794</v>
      </c>
      <c r="H335" s="127" t="s">
        <v>652</v>
      </c>
      <c r="I335" s="127" t="s">
        <v>227</v>
      </c>
      <c r="J335" s="125">
        <f t="shared" si="7"/>
        <v>3.3185840707964602</v>
      </c>
      <c r="K335" s="125">
        <v>9040</v>
      </c>
      <c r="L335" s="84"/>
    </row>
    <row r="336" spans="1:12" x14ac:dyDescent="0.25">
      <c r="A336" s="139">
        <v>43433</v>
      </c>
      <c r="B336" s="125" t="s">
        <v>316</v>
      </c>
      <c r="C336" s="125" t="s">
        <v>276</v>
      </c>
      <c r="D336" s="125" t="s">
        <v>248</v>
      </c>
      <c r="E336" s="126">
        <v>10000</v>
      </c>
      <c r="F336" s="127" t="s">
        <v>48</v>
      </c>
      <c r="G336" s="128" t="s">
        <v>226</v>
      </c>
      <c r="H336" s="127" t="s">
        <v>653</v>
      </c>
      <c r="I336" s="127" t="s">
        <v>227</v>
      </c>
      <c r="J336" s="125">
        <f t="shared" si="7"/>
        <v>1.1061946902654867</v>
      </c>
      <c r="K336" s="125">
        <v>9040</v>
      </c>
      <c r="L336" s="84"/>
    </row>
    <row r="337" spans="1:14" x14ac:dyDescent="0.25">
      <c r="A337" s="139">
        <v>43433</v>
      </c>
      <c r="B337" s="125" t="s">
        <v>317</v>
      </c>
      <c r="C337" s="125" t="s">
        <v>228</v>
      </c>
      <c r="D337" s="125" t="s">
        <v>248</v>
      </c>
      <c r="E337" s="126">
        <v>120000</v>
      </c>
      <c r="F337" s="127" t="s">
        <v>48</v>
      </c>
      <c r="G337" s="128" t="s">
        <v>794</v>
      </c>
      <c r="H337" s="127" t="s">
        <v>654</v>
      </c>
      <c r="I337" s="127" t="s">
        <v>227</v>
      </c>
      <c r="J337" s="125">
        <f t="shared" si="7"/>
        <v>13.274336283185841</v>
      </c>
      <c r="K337" s="125">
        <v>9040</v>
      </c>
      <c r="L337" s="84"/>
    </row>
    <row r="338" spans="1:14" x14ac:dyDescent="0.25">
      <c r="A338" s="139">
        <v>43433</v>
      </c>
      <c r="B338" s="125" t="s">
        <v>270</v>
      </c>
      <c r="C338" s="125" t="s">
        <v>228</v>
      </c>
      <c r="D338" s="125" t="s">
        <v>248</v>
      </c>
      <c r="E338" s="126">
        <v>27000</v>
      </c>
      <c r="F338" s="127" t="s">
        <v>24</v>
      </c>
      <c r="G338" s="128" t="s">
        <v>794</v>
      </c>
      <c r="H338" s="124" t="s">
        <v>529</v>
      </c>
      <c r="I338" s="127" t="s">
        <v>227</v>
      </c>
      <c r="J338" s="125">
        <f t="shared" si="7"/>
        <v>2.9867256637168142</v>
      </c>
      <c r="K338" s="125">
        <v>9040</v>
      </c>
      <c r="L338" s="84"/>
    </row>
    <row r="339" spans="1:14" x14ac:dyDescent="0.25">
      <c r="A339" s="139">
        <v>43433</v>
      </c>
      <c r="B339" s="125" t="s">
        <v>301</v>
      </c>
      <c r="C339" s="125" t="s">
        <v>228</v>
      </c>
      <c r="D339" s="125" t="s">
        <v>248</v>
      </c>
      <c r="E339" s="126">
        <v>10000</v>
      </c>
      <c r="F339" s="127" t="s">
        <v>24</v>
      </c>
      <c r="G339" s="128" t="s">
        <v>794</v>
      </c>
      <c r="H339" s="124" t="s">
        <v>670</v>
      </c>
      <c r="I339" s="127" t="s">
        <v>227</v>
      </c>
      <c r="J339" s="125">
        <f t="shared" si="7"/>
        <v>1.1061946902654867</v>
      </c>
      <c r="K339" s="125">
        <v>9040</v>
      </c>
      <c r="L339" s="84"/>
    </row>
    <row r="340" spans="1:14" x14ac:dyDescent="0.25">
      <c r="A340" s="139">
        <v>43433</v>
      </c>
      <c r="B340" s="125" t="s">
        <v>302</v>
      </c>
      <c r="C340" s="125" t="s">
        <v>224</v>
      </c>
      <c r="D340" s="125" t="s">
        <v>248</v>
      </c>
      <c r="E340" s="126">
        <v>80000</v>
      </c>
      <c r="F340" s="127" t="s">
        <v>24</v>
      </c>
      <c r="G340" s="128" t="s">
        <v>226</v>
      </c>
      <c r="H340" s="124" t="s">
        <v>671</v>
      </c>
      <c r="I340" s="127" t="s">
        <v>227</v>
      </c>
      <c r="J340" s="125">
        <f t="shared" si="7"/>
        <v>8.8495575221238933</v>
      </c>
      <c r="K340" s="125">
        <v>9040</v>
      </c>
      <c r="L340" s="84"/>
    </row>
    <row r="341" spans="1:14" x14ac:dyDescent="0.25">
      <c r="A341" s="139">
        <v>43433</v>
      </c>
      <c r="B341" s="125" t="s">
        <v>305</v>
      </c>
      <c r="C341" s="125" t="s">
        <v>228</v>
      </c>
      <c r="D341" s="125" t="s">
        <v>248</v>
      </c>
      <c r="E341" s="126">
        <v>85000</v>
      </c>
      <c r="F341" s="127" t="s">
        <v>24</v>
      </c>
      <c r="G341" s="128" t="s">
        <v>794</v>
      </c>
      <c r="H341" s="124" t="s">
        <v>672</v>
      </c>
      <c r="I341" s="127" t="s">
        <v>227</v>
      </c>
      <c r="J341" s="125">
        <f t="shared" si="7"/>
        <v>9.4026548672566364</v>
      </c>
      <c r="K341" s="125">
        <v>9040</v>
      </c>
      <c r="L341" s="84"/>
      <c r="N341" t="s">
        <v>40</v>
      </c>
    </row>
    <row r="342" spans="1:14" x14ac:dyDescent="0.25">
      <c r="A342" s="139">
        <v>43433</v>
      </c>
      <c r="B342" s="125" t="s">
        <v>272</v>
      </c>
      <c r="C342" s="125" t="s">
        <v>276</v>
      </c>
      <c r="D342" s="125" t="s">
        <v>248</v>
      </c>
      <c r="E342" s="126">
        <v>10000</v>
      </c>
      <c r="F342" s="127" t="s">
        <v>24</v>
      </c>
      <c r="G342" s="128" t="s">
        <v>226</v>
      </c>
      <c r="H342" s="124" t="s">
        <v>673</v>
      </c>
      <c r="I342" s="127" t="s">
        <v>227</v>
      </c>
      <c r="J342" s="125">
        <f t="shared" si="7"/>
        <v>1.1061946902654867</v>
      </c>
      <c r="K342" s="125">
        <v>9040</v>
      </c>
      <c r="L342" s="84"/>
    </row>
    <row r="343" spans="1:14" x14ac:dyDescent="0.25">
      <c r="A343" s="139">
        <v>43433</v>
      </c>
      <c r="B343" s="125" t="s">
        <v>310</v>
      </c>
      <c r="C343" s="125" t="s">
        <v>228</v>
      </c>
      <c r="D343" s="125" t="s">
        <v>248</v>
      </c>
      <c r="E343" s="126">
        <v>10000</v>
      </c>
      <c r="F343" s="127" t="s">
        <v>24</v>
      </c>
      <c r="G343" s="128" t="s">
        <v>794</v>
      </c>
      <c r="H343" s="124" t="s">
        <v>674</v>
      </c>
      <c r="I343" s="127" t="s">
        <v>227</v>
      </c>
      <c r="J343" s="125">
        <f t="shared" si="7"/>
        <v>1.1061946902654867</v>
      </c>
      <c r="K343" s="125">
        <v>9040</v>
      </c>
      <c r="L343" s="84"/>
    </row>
    <row r="344" spans="1:14" x14ac:dyDescent="0.25">
      <c r="A344" s="139">
        <v>43433</v>
      </c>
      <c r="B344" s="125" t="s">
        <v>297</v>
      </c>
      <c r="C344" s="125" t="s">
        <v>228</v>
      </c>
      <c r="D344" s="125" t="s">
        <v>248</v>
      </c>
      <c r="E344" s="126">
        <v>25000</v>
      </c>
      <c r="F344" s="129" t="s">
        <v>11</v>
      </c>
      <c r="G344" s="128" t="s">
        <v>794</v>
      </c>
      <c r="H344" s="124" t="s">
        <v>533</v>
      </c>
      <c r="I344" s="127" t="s">
        <v>227</v>
      </c>
      <c r="J344" s="125">
        <f t="shared" si="7"/>
        <v>2.7654867256637168</v>
      </c>
      <c r="K344" s="125">
        <v>9040</v>
      </c>
      <c r="L344" s="84"/>
    </row>
    <row r="345" spans="1:14" x14ac:dyDescent="0.25">
      <c r="A345" s="139">
        <v>43433</v>
      </c>
      <c r="B345" s="125" t="s">
        <v>338</v>
      </c>
      <c r="C345" s="125" t="s">
        <v>228</v>
      </c>
      <c r="D345" s="125" t="s">
        <v>225</v>
      </c>
      <c r="E345" s="126">
        <v>13000</v>
      </c>
      <c r="F345" s="128" t="s">
        <v>9</v>
      </c>
      <c r="G345" s="128" t="s">
        <v>794</v>
      </c>
      <c r="H345" s="124" t="s">
        <v>565</v>
      </c>
      <c r="I345" s="127" t="s">
        <v>227</v>
      </c>
      <c r="J345" s="125">
        <f t="shared" si="7"/>
        <v>1.4380530973451326</v>
      </c>
      <c r="K345" s="125">
        <v>9040</v>
      </c>
      <c r="L345" s="84"/>
    </row>
    <row r="346" spans="1:14" x14ac:dyDescent="0.25">
      <c r="A346" s="139">
        <v>43433</v>
      </c>
      <c r="B346" s="125" t="s">
        <v>361</v>
      </c>
      <c r="C346" s="125" t="s">
        <v>228</v>
      </c>
      <c r="D346" s="125" t="s">
        <v>225</v>
      </c>
      <c r="E346" s="126">
        <v>60000</v>
      </c>
      <c r="F346" s="128" t="s">
        <v>9</v>
      </c>
      <c r="G346" s="128" t="s">
        <v>794</v>
      </c>
      <c r="H346" s="124" t="s">
        <v>644</v>
      </c>
      <c r="I346" s="127" t="s">
        <v>227</v>
      </c>
      <c r="J346" s="125">
        <f t="shared" si="7"/>
        <v>6.6371681415929205</v>
      </c>
      <c r="K346" s="125">
        <v>9040</v>
      </c>
      <c r="L346" s="84"/>
    </row>
    <row r="347" spans="1:14" x14ac:dyDescent="0.25">
      <c r="A347" s="139">
        <v>43433</v>
      </c>
      <c r="B347" s="125" t="s">
        <v>367</v>
      </c>
      <c r="C347" s="125" t="s">
        <v>228</v>
      </c>
      <c r="D347" s="132" t="s">
        <v>398</v>
      </c>
      <c r="E347" s="140">
        <v>11000</v>
      </c>
      <c r="F347" s="127" t="s">
        <v>10</v>
      </c>
      <c r="G347" s="128" t="s">
        <v>794</v>
      </c>
      <c r="H347" s="125" t="s">
        <v>521</v>
      </c>
      <c r="I347" s="127" t="s">
        <v>227</v>
      </c>
      <c r="J347" s="125">
        <f t="shared" si="7"/>
        <v>1.2168141592920354</v>
      </c>
      <c r="K347" s="125">
        <v>9040</v>
      </c>
      <c r="L347" s="84"/>
    </row>
    <row r="348" spans="1:14" x14ac:dyDescent="0.25">
      <c r="A348" s="139">
        <v>43433</v>
      </c>
      <c r="B348" s="125" t="s">
        <v>183</v>
      </c>
      <c r="C348" s="125" t="s">
        <v>228</v>
      </c>
      <c r="D348" s="132" t="s">
        <v>398</v>
      </c>
      <c r="E348" s="140">
        <v>70000</v>
      </c>
      <c r="F348" s="127" t="s">
        <v>10</v>
      </c>
      <c r="G348" s="128" t="s">
        <v>794</v>
      </c>
      <c r="H348" s="125" t="s">
        <v>566</v>
      </c>
      <c r="I348" s="127" t="s">
        <v>227</v>
      </c>
      <c r="J348" s="125">
        <f t="shared" si="7"/>
        <v>7.7433628318584073</v>
      </c>
      <c r="K348" s="125">
        <v>9040</v>
      </c>
      <c r="L348" s="84"/>
    </row>
    <row r="349" spans="1:14" x14ac:dyDescent="0.25">
      <c r="A349" s="139">
        <v>43434</v>
      </c>
      <c r="B349" s="124" t="s">
        <v>279</v>
      </c>
      <c r="C349" s="125" t="s">
        <v>224</v>
      </c>
      <c r="D349" s="125" t="s">
        <v>225</v>
      </c>
      <c r="E349" s="126">
        <v>160000</v>
      </c>
      <c r="F349" s="127" t="s">
        <v>12</v>
      </c>
      <c r="G349" s="128" t="s">
        <v>226</v>
      </c>
      <c r="H349" s="124" t="s">
        <v>613</v>
      </c>
      <c r="I349" s="127" t="s">
        <v>227</v>
      </c>
      <c r="J349" s="125">
        <f t="shared" si="7"/>
        <v>17.699115044247787</v>
      </c>
      <c r="K349" s="125">
        <v>9040</v>
      </c>
      <c r="L349" s="84"/>
    </row>
    <row r="350" spans="1:14" x14ac:dyDescent="0.25">
      <c r="A350" s="139">
        <v>43434</v>
      </c>
      <c r="B350" s="124" t="s">
        <v>280</v>
      </c>
      <c r="C350" s="125" t="s">
        <v>224</v>
      </c>
      <c r="D350" s="125" t="s">
        <v>225</v>
      </c>
      <c r="E350" s="126">
        <v>160000</v>
      </c>
      <c r="F350" s="127" t="s">
        <v>12</v>
      </c>
      <c r="G350" s="128" t="s">
        <v>226</v>
      </c>
      <c r="H350" s="124" t="s">
        <v>614</v>
      </c>
      <c r="I350" s="127" t="s">
        <v>227</v>
      </c>
      <c r="J350" s="125">
        <f t="shared" si="7"/>
        <v>17.699115044247787</v>
      </c>
      <c r="K350" s="125">
        <v>9040</v>
      </c>
    </row>
    <row r="351" spans="1:14" x14ac:dyDescent="0.25">
      <c r="A351" s="139">
        <v>43434</v>
      </c>
      <c r="B351" s="124" t="s">
        <v>281</v>
      </c>
      <c r="C351" s="125" t="s">
        <v>224</v>
      </c>
      <c r="D351" s="125" t="s">
        <v>225</v>
      </c>
      <c r="E351" s="126">
        <v>160000</v>
      </c>
      <c r="F351" s="127" t="s">
        <v>12</v>
      </c>
      <c r="G351" s="128" t="s">
        <v>226</v>
      </c>
      <c r="H351" s="124" t="s">
        <v>615</v>
      </c>
      <c r="I351" s="127" t="s">
        <v>227</v>
      </c>
      <c r="J351" s="125">
        <f t="shared" si="7"/>
        <v>17.699115044247787</v>
      </c>
      <c r="K351" s="125">
        <v>9040</v>
      </c>
    </row>
    <row r="352" spans="1:14" x14ac:dyDescent="0.25">
      <c r="A352" s="139">
        <v>43434</v>
      </c>
      <c r="B352" s="124" t="s">
        <v>284</v>
      </c>
      <c r="C352" s="125" t="s">
        <v>308</v>
      </c>
      <c r="D352" s="125" t="s">
        <v>225</v>
      </c>
      <c r="E352" s="126">
        <v>120000</v>
      </c>
      <c r="F352" s="127" t="s">
        <v>12</v>
      </c>
      <c r="G352" s="128" t="s">
        <v>226</v>
      </c>
      <c r="H352" s="124" t="s">
        <v>616</v>
      </c>
      <c r="I352" s="127" t="s">
        <v>227</v>
      </c>
      <c r="J352" s="125">
        <f t="shared" si="7"/>
        <v>13.274336283185841</v>
      </c>
      <c r="K352" s="125">
        <v>9040</v>
      </c>
    </row>
    <row r="353" spans="1:11" x14ac:dyDescent="0.25">
      <c r="A353" s="139">
        <v>43434</v>
      </c>
      <c r="B353" s="125" t="s">
        <v>318</v>
      </c>
      <c r="C353" s="125" t="s">
        <v>228</v>
      </c>
      <c r="D353" s="125" t="s">
        <v>248</v>
      </c>
      <c r="E353" s="126">
        <v>20000</v>
      </c>
      <c r="F353" s="127" t="s">
        <v>48</v>
      </c>
      <c r="G353" s="128" t="s">
        <v>794</v>
      </c>
      <c r="H353" s="127" t="s">
        <v>655</v>
      </c>
      <c r="I353" s="127" t="s">
        <v>227</v>
      </c>
      <c r="J353" s="125">
        <f t="shared" si="7"/>
        <v>2.2123893805309733</v>
      </c>
      <c r="K353" s="125">
        <v>9040</v>
      </c>
    </row>
    <row r="354" spans="1:11" x14ac:dyDescent="0.25">
      <c r="A354" s="139">
        <v>43434</v>
      </c>
      <c r="B354" s="125" t="s">
        <v>315</v>
      </c>
      <c r="C354" s="125" t="s">
        <v>224</v>
      </c>
      <c r="D354" s="125" t="s">
        <v>248</v>
      </c>
      <c r="E354" s="126">
        <v>80000</v>
      </c>
      <c r="F354" s="127" t="s">
        <v>48</v>
      </c>
      <c r="G354" s="128" t="s">
        <v>226</v>
      </c>
      <c r="H354" s="127" t="s">
        <v>656</v>
      </c>
      <c r="I354" s="127" t="s">
        <v>227</v>
      </c>
      <c r="J354" s="125">
        <f t="shared" si="7"/>
        <v>8.8495575221238933</v>
      </c>
      <c r="K354" s="125">
        <v>9040</v>
      </c>
    </row>
    <row r="355" spans="1:11" x14ac:dyDescent="0.25">
      <c r="A355" s="139">
        <v>43434</v>
      </c>
      <c r="B355" s="125" t="s">
        <v>258</v>
      </c>
      <c r="C355" s="125" t="s">
        <v>304</v>
      </c>
      <c r="D355" s="125" t="s">
        <v>248</v>
      </c>
      <c r="E355" s="126">
        <v>500000</v>
      </c>
      <c r="F355" s="127" t="s">
        <v>48</v>
      </c>
      <c r="G355" s="128" t="s">
        <v>226</v>
      </c>
      <c r="H355" s="127" t="s">
        <v>657</v>
      </c>
      <c r="I355" s="127" t="s">
        <v>227</v>
      </c>
      <c r="J355" s="125">
        <f t="shared" si="7"/>
        <v>55.309734513274336</v>
      </c>
      <c r="K355" s="125">
        <v>9040</v>
      </c>
    </row>
    <row r="356" spans="1:11" x14ac:dyDescent="0.25">
      <c r="A356" s="139">
        <v>43434</v>
      </c>
      <c r="B356" s="125" t="s">
        <v>316</v>
      </c>
      <c r="C356" s="125" t="s">
        <v>276</v>
      </c>
      <c r="D356" s="125" t="s">
        <v>248</v>
      </c>
      <c r="E356" s="126">
        <v>10000</v>
      </c>
      <c r="F356" s="127" t="s">
        <v>48</v>
      </c>
      <c r="G356" s="128" t="s">
        <v>226</v>
      </c>
      <c r="H356" s="127" t="s">
        <v>658</v>
      </c>
      <c r="I356" s="127" t="s">
        <v>227</v>
      </c>
      <c r="J356" s="125">
        <f t="shared" si="7"/>
        <v>1.1061946902654867</v>
      </c>
      <c r="K356" s="125">
        <v>9040</v>
      </c>
    </row>
    <row r="357" spans="1:11" x14ac:dyDescent="0.25">
      <c r="A357" s="139">
        <v>43434</v>
      </c>
      <c r="B357" s="125" t="s">
        <v>320</v>
      </c>
      <c r="C357" s="125" t="s">
        <v>228</v>
      </c>
      <c r="D357" s="125" t="s">
        <v>248</v>
      </c>
      <c r="E357" s="126">
        <v>15000</v>
      </c>
      <c r="F357" s="127" t="s">
        <v>48</v>
      </c>
      <c r="G357" s="128" t="s">
        <v>794</v>
      </c>
      <c r="H357" s="127" t="s">
        <v>659</v>
      </c>
      <c r="I357" s="127" t="s">
        <v>227</v>
      </c>
      <c r="J357" s="125">
        <f t="shared" si="7"/>
        <v>1.6592920353982301</v>
      </c>
      <c r="K357" s="125">
        <v>9040</v>
      </c>
    </row>
    <row r="358" spans="1:11" x14ac:dyDescent="0.25">
      <c r="A358" s="139">
        <v>43434</v>
      </c>
      <c r="B358" s="125" t="s">
        <v>309</v>
      </c>
      <c r="C358" s="125" t="s">
        <v>228</v>
      </c>
      <c r="D358" s="125" t="s">
        <v>248</v>
      </c>
      <c r="E358" s="126">
        <v>700000</v>
      </c>
      <c r="F358" s="127" t="s">
        <v>24</v>
      </c>
      <c r="G358" s="128" t="s">
        <v>794</v>
      </c>
      <c r="H358" s="124" t="s">
        <v>675</v>
      </c>
      <c r="I358" s="127" t="s">
        <v>227</v>
      </c>
      <c r="J358" s="125">
        <f t="shared" si="7"/>
        <v>77.43362831858407</v>
      </c>
      <c r="K358" s="125">
        <v>9040</v>
      </c>
    </row>
    <row r="359" spans="1:11" x14ac:dyDescent="0.25">
      <c r="A359" s="139">
        <v>43434</v>
      </c>
      <c r="B359" s="125" t="s">
        <v>303</v>
      </c>
      <c r="C359" s="125" t="s">
        <v>304</v>
      </c>
      <c r="D359" s="125" t="s">
        <v>248</v>
      </c>
      <c r="E359" s="126">
        <v>200000</v>
      </c>
      <c r="F359" s="127" t="s">
        <v>24</v>
      </c>
      <c r="G359" s="128" t="s">
        <v>226</v>
      </c>
      <c r="H359" s="124" t="s">
        <v>676</v>
      </c>
      <c r="I359" s="127" t="s">
        <v>227</v>
      </c>
      <c r="J359" s="125">
        <f t="shared" si="7"/>
        <v>22.123893805309734</v>
      </c>
      <c r="K359" s="125">
        <v>9040</v>
      </c>
    </row>
    <row r="360" spans="1:11" x14ac:dyDescent="0.25">
      <c r="A360" s="139">
        <v>43434</v>
      </c>
      <c r="B360" s="125" t="s">
        <v>302</v>
      </c>
      <c r="C360" s="125" t="s">
        <v>224</v>
      </c>
      <c r="D360" s="125" t="s">
        <v>248</v>
      </c>
      <c r="E360" s="126">
        <v>80000</v>
      </c>
      <c r="F360" s="127" t="s">
        <v>24</v>
      </c>
      <c r="G360" s="128" t="s">
        <v>226</v>
      </c>
      <c r="H360" s="124" t="s">
        <v>313</v>
      </c>
      <c r="I360" s="127" t="s">
        <v>227</v>
      </c>
      <c r="J360" s="125">
        <f t="shared" si="7"/>
        <v>8.8495575221238933</v>
      </c>
      <c r="K360" s="125">
        <v>9040</v>
      </c>
    </row>
    <row r="361" spans="1:11" x14ac:dyDescent="0.25">
      <c r="A361" s="139">
        <v>43434</v>
      </c>
      <c r="B361" s="125" t="s">
        <v>311</v>
      </c>
      <c r="C361" s="125" t="s">
        <v>276</v>
      </c>
      <c r="D361" s="125" t="s">
        <v>248</v>
      </c>
      <c r="E361" s="126">
        <v>20000</v>
      </c>
      <c r="F361" s="127" t="s">
        <v>24</v>
      </c>
      <c r="G361" s="128" t="s">
        <v>226</v>
      </c>
      <c r="H361" s="124" t="s">
        <v>565</v>
      </c>
      <c r="I361" s="127" t="s">
        <v>227</v>
      </c>
      <c r="J361" s="125">
        <f t="shared" si="7"/>
        <v>2.2123893805309733</v>
      </c>
      <c r="K361" s="125">
        <v>9040</v>
      </c>
    </row>
    <row r="362" spans="1:11" x14ac:dyDescent="0.25">
      <c r="A362" s="139">
        <v>43434</v>
      </c>
      <c r="B362" s="125" t="s">
        <v>306</v>
      </c>
      <c r="C362" s="125" t="s">
        <v>308</v>
      </c>
      <c r="D362" s="125" t="s">
        <v>248</v>
      </c>
      <c r="E362" s="126">
        <v>60000</v>
      </c>
      <c r="F362" s="127" t="s">
        <v>24</v>
      </c>
      <c r="G362" s="128" t="s">
        <v>226</v>
      </c>
      <c r="H362" s="124" t="s">
        <v>677</v>
      </c>
      <c r="I362" s="127" t="s">
        <v>227</v>
      </c>
      <c r="J362" s="125">
        <f t="shared" si="7"/>
        <v>6.6371681415929205</v>
      </c>
      <c r="K362" s="125">
        <v>9040</v>
      </c>
    </row>
    <row r="363" spans="1:11" x14ac:dyDescent="0.25">
      <c r="A363" s="139">
        <v>43434</v>
      </c>
      <c r="B363" s="125" t="s">
        <v>312</v>
      </c>
      <c r="C363" s="125" t="s">
        <v>304</v>
      </c>
      <c r="D363" s="125" t="s">
        <v>248</v>
      </c>
      <c r="E363" s="126">
        <v>100000</v>
      </c>
      <c r="F363" s="127" t="s">
        <v>24</v>
      </c>
      <c r="G363" s="128" t="s">
        <v>226</v>
      </c>
      <c r="H363" s="124" t="s">
        <v>678</v>
      </c>
      <c r="I363" s="127" t="s">
        <v>227</v>
      </c>
      <c r="J363" s="125">
        <f t="shared" si="7"/>
        <v>11.061946902654867</v>
      </c>
      <c r="K363" s="125">
        <v>9040</v>
      </c>
    </row>
    <row r="364" spans="1:11" x14ac:dyDescent="0.25">
      <c r="A364" s="139">
        <v>43434</v>
      </c>
      <c r="B364" s="125" t="s">
        <v>307</v>
      </c>
      <c r="C364" s="125" t="s">
        <v>304</v>
      </c>
      <c r="D364" s="125" t="s">
        <v>248</v>
      </c>
      <c r="E364" s="126">
        <v>100000</v>
      </c>
      <c r="F364" s="127" t="s">
        <v>24</v>
      </c>
      <c r="G364" s="128" t="s">
        <v>226</v>
      </c>
      <c r="H364" s="124" t="s">
        <v>679</v>
      </c>
      <c r="I364" s="127" t="s">
        <v>227</v>
      </c>
      <c r="J364" s="125">
        <f t="shared" si="7"/>
        <v>11.061946902654867</v>
      </c>
      <c r="K364" s="125">
        <v>9040</v>
      </c>
    </row>
    <row r="365" spans="1:11" x14ac:dyDescent="0.25">
      <c r="A365" s="138">
        <v>43434</v>
      </c>
      <c r="B365" s="124" t="s">
        <v>188</v>
      </c>
      <c r="C365" s="124" t="s">
        <v>228</v>
      </c>
      <c r="D365" s="124" t="s">
        <v>262</v>
      </c>
      <c r="E365" s="131">
        <v>40000</v>
      </c>
      <c r="F365" s="129" t="s">
        <v>8</v>
      </c>
      <c r="G365" s="128" t="s">
        <v>794</v>
      </c>
      <c r="H365" s="124" t="s">
        <v>695</v>
      </c>
      <c r="I365" s="127" t="s">
        <v>227</v>
      </c>
      <c r="J365" s="125">
        <f t="shared" si="7"/>
        <v>4.4247787610619467</v>
      </c>
      <c r="K365" s="125">
        <v>9040</v>
      </c>
    </row>
    <row r="366" spans="1:11" x14ac:dyDescent="0.25">
      <c r="A366" s="138">
        <v>43434</v>
      </c>
      <c r="B366" s="124" t="s">
        <v>337</v>
      </c>
      <c r="C366" s="124" t="s">
        <v>261</v>
      </c>
      <c r="D366" s="124" t="s">
        <v>262</v>
      </c>
      <c r="E366" s="131">
        <v>100000</v>
      </c>
      <c r="F366" s="129" t="s">
        <v>8</v>
      </c>
      <c r="G366" s="128" t="s">
        <v>226</v>
      </c>
      <c r="H366" s="124" t="s">
        <v>696</v>
      </c>
      <c r="I366" s="127" t="s">
        <v>227</v>
      </c>
      <c r="J366" s="125">
        <f t="shared" si="7"/>
        <v>11.061946902654867</v>
      </c>
      <c r="K366" s="125">
        <v>9040</v>
      </c>
    </row>
    <row r="367" spans="1:11" x14ac:dyDescent="0.25">
      <c r="A367" s="138">
        <v>43434</v>
      </c>
      <c r="B367" s="124" t="s">
        <v>194</v>
      </c>
      <c r="C367" s="124" t="s">
        <v>276</v>
      </c>
      <c r="D367" s="124" t="s">
        <v>262</v>
      </c>
      <c r="E367" s="131">
        <v>800000</v>
      </c>
      <c r="F367" s="129" t="s">
        <v>8</v>
      </c>
      <c r="G367" s="128" t="s">
        <v>226</v>
      </c>
      <c r="H367" s="124" t="s">
        <v>545</v>
      </c>
      <c r="I367" s="127" t="s">
        <v>227</v>
      </c>
      <c r="J367" s="125">
        <f t="shared" si="7"/>
        <v>88.495575221238937</v>
      </c>
      <c r="K367" s="125">
        <v>9040</v>
      </c>
    </row>
    <row r="368" spans="1:11" x14ac:dyDescent="0.25">
      <c r="A368" s="138">
        <v>43434</v>
      </c>
      <c r="B368" s="124" t="s">
        <v>208</v>
      </c>
      <c r="C368" s="124" t="s">
        <v>327</v>
      </c>
      <c r="D368" s="124" t="s">
        <v>262</v>
      </c>
      <c r="E368" s="130">
        <v>12000</v>
      </c>
      <c r="F368" s="129" t="s">
        <v>8</v>
      </c>
      <c r="G368" s="128" t="s">
        <v>226</v>
      </c>
      <c r="H368" s="124" t="s">
        <v>547</v>
      </c>
      <c r="I368" s="127" t="s">
        <v>227</v>
      </c>
      <c r="J368" s="125">
        <f t="shared" si="7"/>
        <v>1.3274336283185841</v>
      </c>
      <c r="K368" s="125">
        <v>9040</v>
      </c>
    </row>
    <row r="369" spans="1:11" x14ac:dyDescent="0.25">
      <c r="A369" s="139">
        <v>43434</v>
      </c>
      <c r="B369" s="125" t="s">
        <v>338</v>
      </c>
      <c r="C369" s="125" t="s">
        <v>228</v>
      </c>
      <c r="D369" s="125" t="s">
        <v>225</v>
      </c>
      <c r="E369" s="126">
        <v>13000</v>
      </c>
      <c r="F369" s="128" t="s">
        <v>9</v>
      </c>
      <c r="G369" s="128" t="s">
        <v>794</v>
      </c>
      <c r="H369" s="124" t="s">
        <v>645</v>
      </c>
      <c r="I369" s="127" t="s">
        <v>227</v>
      </c>
      <c r="J369" s="125">
        <f t="shared" si="7"/>
        <v>1.4380530973451326</v>
      </c>
      <c r="K369" s="125">
        <v>9040</v>
      </c>
    </row>
    <row r="370" spans="1:11" x14ac:dyDescent="0.25">
      <c r="A370" s="139">
        <v>43434</v>
      </c>
      <c r="B370" s="125" t="s">
        <v>361</v>
      </c>
      <c r="C370" s="125" t="s">
        <v>228</v>
      </c>
      <c r="D370" s="125" t="s">
        <v>225</v>
      </c>
      <c r="E370" s="126">
        <v>60000</v>
      </c>
      <c r="F370" s="128" t="s">
        <v>9</v>
      </c>
      <c r="G370" s="128" t="s">
        <v>794</v>
      </c>
      <c r="H370" s="125" t="s">
        <v>646</v>
      </c>
      <c r="I370" s="127" t="s">
        <v>227</v>
      </c>
      <c r="J370" s="125">
        <f t="shared" si="7"/>
        <v>6.6371681415929205</v>
      </c>
      <c r="K370" s="125">
        <v>9040</v>
      </c>
    </row>
    <row r="371" spans="1:11" x14ac:dyDescent="0.25">
      <c r="A371" s="138">
        <v>43434</v>
      </c>
      <c r="B371" s="125" t="s">
        <v>366</v>
      </c>
      <c r="C371" s="124" t="s">
        <v>342</v>
      </c>
      <c r="D371" s="132" t="s">
        <v>225</v>
      </c>
      <c r="E371" s="126">
        <v>500000</v>
      </c>
      <c r="F371" s="128" t="s">
        <v>9</v>
      </c>
      <c r="G371" s="128" t="s">
        <v>226</v>
      </c>
      <c r="H371" s="125" t="s">
        <v>546</v>
      </c>
      <c r="I371" s="127" t="s">
        <v>227</v>
      </c>
      <c r="J371" s="125">
        <f t="shared" si="7"/>
        <v>55.309734513274336</v>
      </c>
      <c r="K371" s="125">
        <v>9040</v>
      </c>
    </row>
    <row r="372" spans="1:11" x14ac:dyDescent="0.25">
      <c r="A372" s="139">
        <v>43434</v>
      </c>
      <c r="B372" s="125" t="s">
        <v>367</v>
      </c>
      <c r="C372" s="125" t="s">
        <v>228</v>
      </c>
      <c r="D372" s="132" t="s">
        <v>398</v>
      </c>
      <c r="E372" s="140">
        <v>11000</v>
      </c>
      <c r="F372" s="127" t="s">
        <v>10</v>
      </c>
      <c r="G372" s="128" t="s">
        <v>794</v>
      </c>
      <c r="H372" s="125" t="s">
        <v>548</v>
      </c>
      <c r="I372" s="127" t="s">
        <v>227</v>
      </c>
      <c r="J372" s="125">
        <f t="shared" si="7"/>
        <v>1.2168141592920354</v>
      </c>
      <c r="K372" s="125">
        <v>9040</v>
      </c>
    </row>
    <row r="373" spans="1:11" x14ac:dyDescent="0.25">
      <c r="A373" s="139"/>
    </row>
  </sheetData>
  <autoFilter ref="A1:J372">
    <sortState ref="A2:J366">
      <sortCondition ref="A1:A366"/>
    </sortState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H10" sqref="H10"/>
    </sheetView>
  </sheetViews>
  <sheetFormatPr baseColWidth="10" defaultRowHeight="15" x14ac:dyDescent="0.25"/>
  <cols>
    <col min="2" max="2" width="16.42578125" customWidth="1"/>
    <col min="3" max="3" width="20.5703125" customWidth="1"/>
    <col min="4" max="4" width="15.85546875" customWidth="1"/>
    <col min="5" max="5" width="18" customWidth="1"/>
    <col min="6" max="6" width="15.140625" customWidth="1"/>
    <col min="7" max="7" width="15.7109375" customWidth="1"/>
    <col min="8" max="8" width="13.140625" customWidth="1"/>
    <col min="9" max="9" width="14.42578125" customWidth="1"/>
    <col min="10" max="10" width="18.7109375" customWidth="1"/>
  </cols>
  <sheetData>
    <row r="1" spans="1:10" ht="27.75" customHeight="1" x14ac:dyDescent="0.25">
      <c r="A1" s="145" t="s">
        <v>706</v>
      </c>
      <c r="B1" s="145" t="s">
        <v>707</v>
      </c>
      <c r="C1" s="146" t="s">
        <v>735</v>
      </c>
      <c r="D1" s="146" t="s">
        <v>708</v>
      </c>
      <c r="E1" s="146" t="s">
        <v>709</v>
      </c>
      <c r="F1" s="146" t="s">
        <v>710</v>
      </c>
      <c r="G1" s="146" t="s">
        <v>711</v>
      </c>
      <c r="H1" s="147" t="s">
        <v>712</v>
      </c>
      <c r="I1" s="147" t="s">
        <v>713</v>
      </c>
      <c r="J1" s="146" t="s">
        <v>736</v>
      </c>
    </row>
    <row r="2" spans="1:10" x14ac:dyDescent="0.25">
      <c r="A2" s="148" t="s">
        <v>12</v>
      </c>
      <c r="B2" s="149" t="s">
        <v>225</v>
      </c>
      <c r="C2" s="150">
        <v>17000</v>
      </c>
      <c r="D2" s="202">
        <f>+GETPIVOTDATA("SORTIES",'Montant reçu individuel'!$A$3,"Nom","Baldé")</f>
        <v>6099500</v>
      </c>
      <c r="E2" s="151">
        <f>+GETPIVOTDATA("Montant dépensé",Individuel!$A$3,"Nom","Baldé")</f>
        <v>2055000</v>
      </c>
      <c r="F2" s="151"/>
      <c r="G2" s="152"/>
      <c r="H2" s="153"/>
      <c r="I2" s="152"/>
      <c r="J2" s="154">
        <f t="shared" ref="J2:J14" si="0">+C2+D2-E2-I2</f>
        <v>4061500</v>
      </c>
    </row>
    <row r="3" spans="1:10" x14ac:dyDescent="0.25">
      <c r="A3" s="148" t="s">
        <v>48</v>
      </c>
      <c r="B3" s="149" t="s">
        <v>248</v>
      </c>
      <c r="C3" s="150">
        <v>29500</v>
      </c>
      <c r="D3" s="202">
        <f>+GETPIVOTDATA("SORTIES",'Montant reçu individuel'!$A$3,"Nom","E19")</f>
        <v>2230000</v>
      </c>
      <c r="E3" s="151">
        <f>+GETPIVOTDATA("Montant dépensé",Individuel!$A$3,"Nom","E19")</f>
        <v>1379500</v>
      </c>
      <c r="F3" s="151"/>
      <c r="G3" s="152"/>
      <c r="H3" s="153"/>
      <c r="I3" s="152"/>
      <c r="J3" s="154">
        <f t="shared" si="0"/>
        <v>880000</v>
      </c>
    </row>
    <row r="4" spans="1:10" x14ac:dyDescent="0.25">
      <c r="A4" s="148" t="s">
        <v>167</v>
      </c>
      <c r="B4" s="149" t="s">
        <v>248</v>
      </c>
      <c r="C4" s="150">
        <v>0</v>
      </c>
      <c r="D4" s="203">
        <f>+GETPIVOTDATA("SORTIES",'Montant reçu individuel'!$A$3,"Nom","E37")</f>
        <v>679000</v>
      </c>
      <c r="E4" s="151">
        <f>+GETPIVOTDATA("Montant dépensé",Individuel!$A$3,"Nom","E37")</f>
        <v>660000</v>
      </c>
      <c r="F4" s="151"/>
      <c r="G4" s="152"/>
      <c r="H4" s="153"/>
      <c r="I4" s="152"/>
      <c r="J4" s="154">
        <f t="shared" si="0"/>
        <v>19000</v>
      </c>
    </row>
    <row r="5" spans="1:10" x14ac:dyDescent="0.25">
      <c r="A5" s="148" t="s">
        <v>8</v>
      </c>
      <c r="B5" s="149" t="s">
        <v>262</v>
      </c>
      <c r="C5" s="150">
        <v>0</v>
      </c>
      <c r="D5" s="203">
        <f>+GETPIVOTDATA("SORTIES",'Montant reçu individuel'!$A$3,"Nom","Moné")</f>
        <v>16509300</v>
      </c>
      <c r="E5" s="151">
        <f>+GETPIVOTDATA("Montant dépensé",Individuel!$A$3,"Nom","Moné")</f>
        <v>16509300</v>
      </c>
      <c r="F5" s="151"/>
      <c r="G5" s="152"/>
      <c r="H5" s="153"/>
      <c r="I5" s="152"/>
      <c r="J5" s="154">
        <f t="shared" si="0"/>
        <v>0</v>
      </c>
    </row>
    <row r="6" spans="1:10" x14ac:dyDescent="0.25">
      <c r="A6" s="148" t="s">
        <v>714</v>
      </c>
      <c r="B6" s="149" t="s">
        <v>229</v>
      </c>
      <c r="C6" s="150">
        <v>1312300</v>
      </c>
      <c r="D6" s="203">
        <f>+GETPIVOTDATA("SORTIES",'Montant reçu individuel'!$A$3,"Nom","Saïdou")</f>
        <v>690000</v>
      </c>
      <c r="E6" s="151">
        <f>+GETPIVOTDATA("Montant dépensé",Individuel!$A$3,"Nom","Saïdou")</f>
        <v>690000</v>
      </c>
      <c r="F6" s="151"/>
      <c r="G6" s="152"/>
      <c r="H6" s="153"/>
      <c r="I6" s="152">
        <v>1312300</v>
      </c>
      <c r="J6" s="154">
        <f t="shared" si="0"/>
        <v>0</v>
      </c>
    </row>
    <row r="7" spans="1:10" x14ac:dyDescent="0.25">
      <c r="A7" s="148" t="s">
        <v>78</v>
      </c>
      <c r="B7" s="149" t="s">
        <v>229</v>
      </c>
      <c r="C7" s="150">
        <v>0</v>
      </c>
      <c r="D7" s="203">
        <f>+GETPIVOTDATA("SORTIES",'Montant reçu individuel'!$A$3,"Nom","Charlotte")</f>
        <v>12797000</v>
      </c>
      <c r="E7" s="151">
        <f>+GETPIVOTDATA("Montant dépensé",Individuel!$A$3,"Nom","Charlotte")</f>
        <v>12729460</v>
      </c>
      <c r="F7" s="151"/>
      <c r="G7" s="152"/>
      <c r="H7" s="153"/>
      <c r="I7" s="152"/>
      <c r="J7" s="154">
        <f t="shared" si="0"/>
        <v>67540</v>
      </c>
    </row>
    <row r="8" spans="1:10" x14ac:dyDescent="0.25">
      <c r="A8" s="148" t="s">
        <v>573</v>
      </c>
      <c r="B8" s="149" t="s">
        <v>225</v>
      </c>
      <c r="C8" s="150">
        <v>3572000</v>
      </c>
      <c r="D8" s="203">
        <v>0</v>
      </c>
      <c r="E8" s="151">
        <f>+GETPIVOTDATA("Montant dépensé",Individuel!$A$3,"Nom","Sessou")</f>
        <v>3897000</v>
      </c>
      <c r="F8" s="151"/>
      <c r="G8" s="152"/>
      <c r="H8" s="153"/>
      <c r="I8" s="152"/>
      <c r="J8" s="154">
        <f t="shared" si="0"/>
        <v>-325000</v>
      </c>
    </row>
    <row r="9" spans="1:10" x14ac:dyDescent="0.25">
      <c r="A9" s="148" t="s">
        <v>10</v>
      </c>
      <c r="B9" s="149" t="s">
        <v>398</v>
      </c>
      <c r="C9" s="150">
        <v>1384000</v>
      </c>
      <c r="D9" s="203">
        <f>+GETPIVOTDATA("SORTIES",'Montant reçu individuel'!$A$3,"Nom","Tamba")</f>
        <v>3362000</v>
      </c>
      <c r="E9" s="151">
        <f>+GETPIVOTDATA("Montant dépensé",Individuel!$A$3,"Nom","Tamba")</f>
        <v>4053500</v>
      </c>
      <c r="F9" s="151"/>
      <c r="G9" s="152"/>
      <c r="H9" s="153"/>
      <c r="I9" s="152"/>
      <c r="J9" s="154">
        <f t="shared" si="0"/>
        <v>692500</v>
      </c>
    </row>
    <row r="10" spans="1:10" x14ac:dyDescent="0.25">
      <c r="A10" s="148" t="s">
        <v>75</v>
      </c>
      <c r="B10" s="149" t="s">
        <v>225</v>
      </c>
      <c r="C10" s="150">
        <v>295500</v>
      </c>
      <c r="D10" s="203">
        <f>+GETPIVOTDATA("SORTIES",'Montant reçu individuel'!$A$3,"Nom","Chérif")</f>
        <v>3123000</v>
      </c>
      <c r="E10" s="151">
        <f>+GETPIVOTDATA("Montant dépensé",Individuel!$A$3,"Nom","Chérif")</f>
        <v>3046000</v>
      </c>
      <c r="F10" s="151"/>
      <c r="G10" s="152" t="s">
        <v>40</v>
      </c>
      <c r="H10" s="153"/>
      <c r="I10" s="152">
        <v>17000</v>
      </c>
      <c r="J10" s="154">
        <f t="shared" si="0"/>
        <v>355500</v>
      </c>
    </row>
    <row r="11" spans="1:10" x14ac:dyDescent="0.25">
      <c r="A11" s="148" t="s">
        <v>24</v>
      </c>
      <c r="B11" s="149" t="s">
        <v>248</v>
      </c>
      <c r="C11" s="150">
        <v>0</v>
      </c>
      <c r="D11" s="203">
        <f>+GETPIVOTDATA("SORTIES",'Montant reçu individuel'!$A$3,"Nom","E20")</f>
        <v>7245000</v>
      </c>
      <c r="E11" s="151">
        <f>+GETPIVOTDATA("Montant dépensé",Individuel!$A$3,"Nom","E20")</f>
        <v>5064500</v>
      </c>
      <c r="F11" s="151"/>
      <c r="G11" s="152"/>
      <c r="H11" s="153"/>
      <c r="I11" s="152"/>
      <c r="J11" s="154">
        <f t="shared" si="0"/>
        <v>2180500</v>
      </c>
    </row>
    <row r="12" spans="1:10" x14ac:dyDescent="0.25">
      <c r="A12" s="148" t="s">
        <v>11</v>
      </c>
      <c r="B12" s="149" t="s">
        <v>248</v>
      </c>
      <c r="C12" s="150">
        <v>0</v>
      </c>
      <c r="D12" s="203">
        <f>+GETPIVOTDATA("SORTIES",'Montant reçu individuel'!$A$3,"Nom","E39")</f>
        <v>3414000</v>
      </c>
      <c r="E12" s="151">
        <f>+GETPIVOTDATA("Montant dépensé",Individuel!$A$3,"Nom","E39")</f>
        <v>3389000</v>
      </c>
      <c r="F12" s="151"/>
      <c r="G12" s="152"/>
      <c r="H12" s="153"/>
      <c r="I12" s="152"/>
      <c r="J12" s="154">
        <f t="shared" si="0"/>
        <v>25000</v>
      </c>
    </row>
    <row r="13" spans="1:10" x14ac:dyDescent="0.25">
      <c r="A13" s="148" t="s">
        <v>37</v>
      </c>
      <c r="B13" s="149" t="s">
        <v>248</v>
      </c>
      <c r="C13" s="150">
        <v>664200</v>
      </c>
      <c r="D13" s="203">
        <f>+GETPIVOTDATA("SORTIES",'Montant reçu individuel'!$A$3,"Nom","E40")</f>
        <v>1834000</v>
      </c>
      <c r="E13" s="151">
        <f>+GETPIVOTDATA("Montant dépensé",Individuel!$A$3,"Nom","E40")</f>
        <v>1783000</v>
      </c>
      <c r="F13" s="151"/>
      <c r="G13" s="152"/>
      <c r="H13" s="153"/>
      <c r="I13" s="152">
        <v>664200</v>
      </c>
      <c r="J13" s="154">
        <f t="shared" si="0"/>
        <v>51000</v>
      </c>
    </row>
    <row r="14" spans="1:10" x14ac:dyDescent="0.25">
      <c r="A14" s="148" t="s">
        <v>9</v>
      </c>
      <c r="B14" s="149" t="s">
        <v>225</v>
      </c>
      <c r="C14" s="150">
        <v>302050</v>
      </c>
      <c r="D14" s="202">
        <f>+GETPIVOTDATA("SORTIES",'Montant reçu individuel'!$A$3,"Nom","Odette")</f>
        <v>3633000</v>
      </c>
      <c r="E14" s="151">
        <f>+GETPIVOTDATA("Montant dépensé",Individuel!$A$3,"Nom","Odette")</f>
        <v>3661000</v>
      </c>
      <c r="F14" s="151"/>
      <c r="G14" s="152"/>
      <c r="H14" s="153"/>
      <c r="I14" s="152">
        <v>200000</v>
      </c>
      <c r="J14" s="154">
        <f t="shared" si="0"/>
        <v>74050</v>
      </c>
    </row>
    <row r="15" spans="1:10" x14ac:dyDescent="0.25">
      <c r="A15" s="155" t="s">
        <v>715</v>
      </c>
      <c r="B15" s="156"/>
      <c r="C15" s="157">
        <f>SUM(C2:C14)</f>
        <v>7576550</v>
      </c>
      <c r="D15" s="158">
        <f>SUM(D2:D14)</f>
        <v>61615800</v>
      </c>
      <c r="E15" s="158">
        <f>SUM(E2:E14)</f>
        <v>58917260</v>
      </c>
      <c r="F15" s="158"/>
      <c r="G15" s="157">
        <f>SUM(G3:G11)</f>
        <v>0</v>
      </c>
      <c r="H15" s="157">
        <f>SUM(H3:H11)</f>
        <v>0</v>
      </c>
      <c r="I15" s="157">
        <f>SUM(I2:I14)</f>
        <v>2193500</v>
      </c>
      <c r="J15" s="159">
        <f>SUM(J2:J14)</f>
        <v>8081590</v>
      </c>
    </row>
    <row r="16" spans="1:10" x14ac:dyDescent="0.25">
      <c r="A16" s="160" t="s">
        <v>716</v>
      </c>
      <c r="B16" s="161" t="s">
        <v>717</v>
      </c>
      <c r="C16" s="162">
        <v>4922186</v>
      </c>
      <c r="D16" s="163"/>
      <c r="E16" s="162">
        <f>+GETPIVOTDATA("Montant dépensé",Individuel!$A$3,"Nom","BPMG GNF")</f>
        <v>78085827</v>
      </c>
      <c r="F16" s="162">
        <f>88551680+85937819</f>
        <v>174489499</v>
      </c>
      <c r="G16" s="162">
        <f>12000000+12000000+12000000+12000000+12000000</f>
        <v>60000000</v>
      </c>
      <c r="H16" s="164">
        <v>136296707</v>
      </c>
      <c r="I16" s="162">
        <v>0</v>
      </c>
      <c r="J16" s="165">
        <f>+C16+D16-E16+F16-G16+H16</f>
        <v>177622565</v>
      </c>
    </row>
    <row r="17" spans="1:10" x14ac:dyDescent="0.25">
      <c r="A17" s="166" t="s">
        <v>718</v>
      </c>
      <c r="B17" s="167" t="s">
        <v>719</v>
      </c>
      <c r="C17" s="168">
        <v>72154324.400000006</v>
      </c>
      <c r="D17" s="169">
        <f>9869.2*9040</f>
        <v>89217568</v>
      </c>
      <c r="E17" s="170">
        <f>+GETPIVOTDATA("Montant dépensé",Individuel!$A$3,"Nom","BPMG USD")</f>
        <v>1182432</v>
      </c>
      <c r="F17" s="170">
        <v>-174489499</v>
      </c>
      <c r="G17" s="171"/>
      <c r="H17" s="169"/>
      <c r="I17" s="170"/>
      <c r="J17" s="172">
        <f>+C17+D17-E17+F17-G17+H17</f>
        <v>-14300038.599999994</v>
      </c>
    </row>
    <row r="18" spans="1:10" x14ac:dyDescent="0.25">
      <c r="A18" s="173"/>
      <c r="B18" s="174">
        <v>0</v>
      </c>
      <c r="C18" s="174"/>
      <c r="D18" s="174"/>
      <c r="E18" s="174"/>
      <c r="F18" s="174"/>
      <c r="G18" s="175"/>
      <c r="H18" s="174"/>
      <c r="I18" s="174"/>
      <c r="J18" s="172">
        <f>+C18+D18-E18+G18</f>
        <v>0</v>
      </c>
    </row>
    <row r="19" spans="1:10" ht="15.75" thickBot="1" x14ac:dyDescent="0.3">
      <c r="A19" s="176" t="s">
        <v>720</v>
      </c>
      <c r="B19" s="176"/>
      <c r="C19" s="177">
        <f>SUM(C16:C18)</f>
        <v>77076510.400000006</v>
      </c>
      <c r="D19" s="177">
        <f>SUM(D16:D18)</f>
        <v>89217568</v>
      </c>
      <c r="E19" s="177">
        <f>SUM(E16:E17)</f>
        <v>79268259</v>
      </c>
      <c r="F19" s="177">
        <f t="shared" ref="F19:J19" si="1">SUM(F16:F18)</f>
        <v>0</v>
      </c>
      <c r="G19" s="177">
        <f t="shared" si="1"/>
        <v>60000000</v>
      </c>
      <c r="H19" s="178">
        <f t="shared" si="1"/>
        <v>136296707</v>
      </c>
      <c r="I19" s="179">
        <f t="shared" si="1"/>
        <v>0</v>
      </c>
      <c r="J19" s="180">
        <f t="shared" si="1"/>
        <v>163322526.40000001</v>
      </c>
    </row>
    <row r="20" spans="1:10" ht="15.75" thickBot="1" x14ac:dyDescent="0.3">
      <c r="A20" s="181" t="s">
        <v>721</v>
      </c>
      <c r="B20" s="182"/>
      <c r="C20" s="183">
        <f>+C15+C19</f>
        <v>84653060.400000006</v>
      </c>
      <c r="D20" s="183">
        <f>+D15+D19</f>
        <v>150833368</v>
      </c>
      <c r="E20" s="183">
        <f>+E15+E19</f>
        <v>138185519</v>
      </c>
      <c r="F20" s="183"/>
      <c r="G20" s="183">
        <f>+G15+G19</f>
        <v>60000000</v>
      </c>
      <c r="H20" s="183">
        <f>+H15+H19</f>
        <v>136296707</v>
      </c>
      <c r="I20" s="183">
        <f>+I15+I19</f>
        <v>2193500</v>
      </c>
      <c r="J20" s="184">
        <f>+J15+J19</f>
        <v>171404116.40000001</v>
      </c>
    </row>
    <row r="21" spans="1:10" x14ac:dyDescent="0.25">
      <c r="A21" s="185"/>
      <c r="B21" s="185"/>
      <c r="C21" s="185"/>
      <c r="D21" s="185"/>
      <c r="E21" s="186"/>
      <c r="F21" s="185"/>
      <c r="G21" s="185"/>
      <c r="H21" s="185"/>
      <c r="I21" s="185"/>
      <c r="J21" s="185"/>
    </row>
    <row r="22" spans="1:10" x14ac:dyDescent="0.25">
      <c r="A22" s="187" t="s">
        <v>722</v>
      </c>
      <c r="B22" s="188"/>
      <c r="C22" s="117">
        <v>7681087</v>
      </c>
      <c r="D22" s="188">
        <v>62193500</v>
      </c>
      <c r="E22" s="188">
        <v>61615800</v>
      </c>
      <c r="F22" s="188"/>
      <c r="G22" s="188"/>
      <c r="H22" s="188"/>
      <c r="I22" s="188">
        <f>C22+D22-E22</f>
        <v>8258787</v>
      </c>
      <c r="J22" s="185"/>
    </row>
    <row r="23" spans="1:10" x14ac:dyDescent="0.25">
      <c r="A23" s="189"/>
      <c r="B23" s="189"/>
      <c r="C23" s="189"/>
      <c r="D23" s="189"/>
      <c r="E23" s="189"/>
      <c r="F23" s="189"/>
      <c r="G23" s="189"/>
      <c r="H23" s="189"/>
      <c r="I23" s="189"/>
      <c r="J23" s="185"/>
    </row>
    <row r="24" spans="1:10" x14ac:dyDescent="0.25">
      <c r="A24" s="190" t="s">
        <v>724</v>
      </c>
      <c r="B24" s="191"/>
      <c r="C24" s="189"/>
      <c r="D24" s="190" t="s">
        <v>723</v>
      </c>
      <c r="E24" s="191"/>
      <c r="F24" s="192"/>
      <c r="G24" s="189"/>
      <c r="H24" s="190" t="s">
        <v>744</v>
      </c>
      <c r="I24" s="191"/>
      <c r="J24" s="193"/>
    </row>
    <row r="25" spans="1:10" x14ac:dyDescent="0.25">
      <c r="A25" s="194" t="s">
        <v>725</v>
      </c>
      <c r="B25" s="195">
        <f>+C22</f>
        <v>7681087</v>
      </c>
      <c r="C25" s="189"/>
      <c r="D25" s="194" t="s">
        <v>726</v>
      </c>
      <c r="E25" s="196">
        <f>+D17+H16</f>
        <v>225514275</v>
      </c>
      <c r="F25" s="192"/>
      <c r="G25" s="189"/>
      <c r="H25" s="194" t="s">
        <v>725</v>
      </c>
      <c r="I25" s="196">
        <f>+I22</f>
        <v>8258787</v>
      </c>
      <c r="J25" s="185"/>
    </row>
    <row r="26" spans="1:10" x14ac:dyDescent="0.25">
      <c r="A26" s="194" t="s">
        <v>727</v>
      </c>
      <c r="B26" s="196">
        <f>+C19</f>
        <v>77076510.400000006</v>
      </c>
      <c r="C26" s="189"/>
      <c r="D26" s="194" t="s">
        <v>728</v>
      </c>
      <c r="E26" s="196">
        <f>+E20</f>
        <v>138185519</v>
      </c>
      <c r="F26" s="192"/>
      <c r="G26" s="189"/>
      <c r="H26" s="194" t="s">
        <v>727</v>
      </c>
      <c r="I26" s="196">
        <f>+J19</f>
        <v>163322526.40000001</v>
      </c>
      <c r="J26" s="185"/>
    </row>
    <row r="27" spans="1:10" x14ac:dyDescent="0.25">
      <c r="A27" s="194" t="s">
        <v>729</v>
      </c>
      <c r="B27" s="196">
        <f>+C15</f>
        <v>7576550</v>
      </c>
      <c r="C27" s="189"/>
      <c r="D27" s="194"/>
      <c r="E27" s="196">
        <f>-D16</f>
        <v>0</v>
      </c>
      <c r="F27" s="192"/>
      <c r="G27" s="189"/>
      <c r="H27" s="194" t="s">
        <v>730</v>
      </c>
      <c r="I27" s="196">
        <f>+J15</f>
        <v>8081590</v>
      </c>
      <c r="J27" s="185"/>
    </row>
    <row r="28" spans="1:10" x14ac:dyDescent="0.25">
      <c r="A28" s="197" t="s">
        <v>731</v>
      </c>
      <c r="B28" s="198">
        <f>SUM(B25:B27)</f>
        <v>92334147.400000006</v>
      </c>
      <c r="C28" s="189"/>
      <c r="D28" s="197"/>
      <c r="E28" s="198">
        <f>+E25-E26-E27</f>
        <v>87328756</v>
      </c>
      <c r="F28" s="192"/>
      <c r="G28" s="189"/>
      <c r="H28" s="197" t="s">
        <v>731</v>
      </c>
      <c r="I28" s="198">
        <f>SUM(I25:I27)</f>
        <v>179662903.40000001</v>
      </c>
      <c r="J28" s="185"/>
    </row>
    <row r="29" spans="1:10" x14ac:dyDescent="0.25">
      <c r="A29" s="189"/>
      <c r="B29" s="189"/>
      <c r="C29" s="189"/>
      <c r="D29" s="189"/>
      <c r="E29" s="189"/>
      <c r="F29" s="189"/>
      <c r="G29" s="189"/>
      <c r="H29" s="189"/>
      <c r="I29" s="189"/>
      <c r="J29" s="185"/>
    </row>
    <row r="30" spans="1:10" x14ac:dyDescent="0.25">
      <c r="A30" s="189" t="s">
        <v>732</v>
      </c>
      <c r="B30" s="189">
        <f>+B28+E28</f>
        <v>179662903.40000001</v>
      </c>
      <c r="C30" s="189"/>
      <c r="D30" s="189"/>
      <c r="E30" s="189"/>
      <c r="F30" s="189"/>
      <c r="G30" s="189"/>
      <c r="H30" s="189"/>
      <c r="I30" s="189"/>
      <c r="J30" s="199"/>
    </row>
    <row r="31" spans="1:10" x14ac:dyDescent="0.25">
      <c r="A31" s="189" t="s">
        <v>733</v>
      </c>
      <c r="B31" s="189">
        <f>+I28</f>
        <v>179662903.40000001</v>
      </c>
    </row>
    <row r="32" spans="1:10" x14ac:dyDescent="0.25">
      <c r="A32" s="200" t="s">
        <v>734</v>
      </c>
      <c r="B32" s="200">
        <f>+B30-B31</f>
        <v>0</v>
      </c>
      <c r="C32" s="201"/>
      <c r="D32" s="2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0" workbookViewId="0">
      <selection activeCell="I42" sqref="I42"/>
    </sheetView>
  </sheetViews>
  <sheetFormatPr baseColWidth="10" defaultRowHeight="15" x14ac:dyDescent="0.25"/>
  <cols>
    <col min="7" max="7" width="11.7109375" bestFit="1" customWidth="1"/>
  </cols>
  <sheetData>
    <row r="1" spans="1:8" x14ac:dyDescent="0.25">
      <c r="A1" s="325" t="s">
        <v>746</v>
      </c>
      <c r="B1" s="325"/>
      <c r="C1" s="325"/>
      <c r="D1" s="325"/>
      <c r="E1" s="325"/>
      <c r="F1" s="325"/>
      <c r="G1" s="325"/>
      <c r="H1" s="325"/>
    </row>
    <row r="3" spans="1:8" ht="15.75" x14ac:dyDescent="0.25">
      <c r="A3" s="210" t="s">
        <v>747</v>
      </c>
      <c r="B3" s="211"/>
      <c r="C3" s="211"/>
      <c r="D3" s="212"/>
      <c r="E3" s="211"/>
      <c r="F3" s="211"/>
      <c r="G3" s="211"/>
    </row>
    <row r="4" spans="1:8" ht="15.75" x14ac:dyDescent="0.25">
      <c r="A4" s="210" t="s">
        <v>0</v>
      </c>
      <c r="B4" s="211"/>
      <c r="C4" s="211"/>
      <c r="D4" s="211"/>
      <c r="E4" s="211"/>
      <c r="F4" s="211"/>
      <c r="G4" s="211"/>
    </row>
    <row r="5" spans="1:8" ht="15.75" x14ac:dyDescent="0.25">
      <c r="A5" s="213"/>
      <c r="B5" s="210"/>
      <c r="C5" s="210"/>
      <c r="D5" s="210"/>
      <c r="E5" s="210"/>
      <c r="F5" s="210"/>
      <c r="G5" s="210"/>
    </row>
    <row r="6" spans="1:8" ht="15.75" x14ac:dyDescent="0.25">
      <c r="A6" s="213" t="s">
        <v>766</v>
      </c>
      <c r="B6" s="210"/>
      <c r="C6" s="210"/>
      <c r="D6" s="210"/>
      <c r="E6" s="210"/>
      <c r="F6" s="210"/>
      <c r="G6" s="210"/>
    </row>
    <row r="7" spans="1:8" ht="15.75" x14ac:dyDescent="0.25">
      <c r="A7" s="210"/>
      <c r="B7" s="210"/>
      <c r="C7" s="210"/>
      <c r="D7" s="210"/>
      <c r="E7" s="210"/>
      <c r="F7" s="210"/>
      <c r="G7" s="210"/>
    </row>
    <row r="8" spans="1:8" x14ac:dyDescent="0.25">
      <c r="A8" s="214"/>
      <c r="B8" s="215"/>
      <c r="C8" s="215"/>
      <c r="D8" s="215"/>
      <c r="E8" s="215"/>
      <c r="F8" s="215"/>
      <c r="G8" s="215"/>
      <c r="H8" s="215"/>
    </row>
    <row r="9" spans="1:8" ht="20.25" x14ac:dyDescent="0.25">
      <c r="A9" s="216" t="s">
        <v>767</v>
      </c>
      <c r="B9" s="216"/>
      <c r="C9" s="216"/>
      <c r="D9" s="216"/>
      <c r="E9" s="216"/>
      <c r="F9" s="216"/>
      <c r="G9" s="216"/>
      <c r="H9" s="216"/>
    </row>
    <row r="10" spans="1:8" ht="18" x14ac:dyDescent="0.25">
      <c r="A10" s="217"/>
      <c r="B10" s="217"/>
      <c r="C10" s="217"/>
      <c r="D10" s="217"/>
      <c r="E10" s="217"/>
      <c r="F10" s="217"/>
      <c r="G10" s="217"/>
      <c r="H10" s="217"/>
    </row>
    <row r="11" spans="1:8" x14ac:dyDescent="0.25">
      <c r="A11" s="218" t="s">
        <v>748</v>
      </c>
      <c r="B11" s="218"/>
      <c r="C11" s="219"/>
      <c r="D11" s="219"/>
      <c r="E11" s="219" t="s">
        <v>749</v>
      </c>
      <c r="F11" s="219"/>
      <c r="G11" s="219"/>
      <c r="H11" s="219"/>
    </row>
    <row r="12" spans="1:8" x14ac:dyDescent="0.25">
      <c r="A12" s="214"/>
      <c r="B12" s="214"/>
      <c r="C12" s="215"/>
      <c r="D12" s="215"/>
      <c r="E12" s="215"/>
      <c r="F12" s="215"/>
      <c r="G12" s="215"/>
      <c r="H12" s="215"/>
    </row>
    <row r="13" spans="1:8" x14ac:dyDescent="0.25">
      <c r="A13" s="326" t="s">
        <v>750</v>
      </c>
      <c r="B13" s="326"/>
      <c r="C13" s="326"/>
      <c r="D13" s="326"/>
      <c r="E13" s="326"/>
      <c r="F13" s="326"/>
      <c r="G13" s="326"/>
      <c r="H13" s="326"/>
    </row>
    <row r="14" spans="1:8" x14ac:dyDescent="0.25">
      <c r="A14" s="214"/>
      <c r="B14" s="215"/>
      <c r="C14" s="215"/>
      <c r="D14" s="215"/>
      <c r="E14" s="215"/>
      <c r="F14" s="215"/>
      <c r="G14" s="215"/>
      <c r="H14" s="215"/>
    </row>
    <row r="15" spans="1:8" x14ac:dyDescent="0.25">
      <c r="A15" s="220"/>
      <c r="B15" s="215"/>
      <c r="C15" s="215"/>
      <c r="D15" s="215"/>
      <c r="E15" s="215"/>
      <c r="F15" s="215"/>
      <c r="G15" s="215"/>
      <c r="H15" s="215"/>
    </row>
    <row r="16" spans="1:8" x14ac:dyDescent="0.25">
      <c r="A16" s="221" t="s">
        <v>751</v>
      </c>
      <c r="B16" s="215"/>
      <c r="C16" s="222">
        <v>10000</v>
      </c>
      <c r="D16" s="223" t="s">
        <v>752</v>
      </c>
      <c r="E16" s="224">
        <v>300</v>
      </c>
      <c r="F16" s="215"/>
      <c r="G16" s="225">
        <f>C16*E16</f>
        <v>3000000</v>
      </c>
      <c r="H16" s="215"/>
    </row>
    <row r="17" spans="1:8" x14ac:dyDescent="0.25">
      <c r="A17" s="214"/>
      <c r="B17" s="215"/>
      <c r="C17" s="226">
        <v>5000</v>
      </c>
      <c r="D17" s="227" t="s">
        <v>752</v>
      </c>
      <c r="E17" s="228">
        <v>195</v>
      </c>
      <c r="F17" s="215"/>
      <c r="G17" s="225">
        <f t="shared" ref="G17:G21" si="0">C17*E17</f>
        <v>975000</v>
      </c>
      <c r="H17" s="215"/>
    </row>
    <row r="18" spans="1:8" x14ac:dyDescent="0.25">
      <c r="A18" s="214"/>
      <c r="B18" s="215"/>
      <c r="C18" s="226">
        <v>20000</v>
      </c>
      <c r="D18" s="227" t="s">
        <v>752</v>
      </c>
      <c r="E18" s="228">
        <v>204</v>
      </c>
      <c r="F18" s="215"/>
      <c r="G18" s="225">
        <f t="shared" si="0"/>
        <v>4080000</v>
      </c>
      <c r="H18" s="215"/>
    </row>
    <row r="19" spans="1:8" x14ac:dyDescent="0.25">
      <c r="A19" s="214"/>
      <c r="B19" s="215"/>
      <c r="C19" s="226">
        <v>1000</v>
      </c>
      <c r="D19" s="227" t="s">
        <v>752</v>
      </c>
      <c r="E19" s="228">
        <v>200</v>
      </c>
      <c r="F19" s="215"/>
      <c r="G19" s="225">
        <f t="shared" si="0"/>
        <v>200000</v>
      </c>
      <c r="H19" s="215"/>
    </row>
    <row r="20" spans="1:8" x14ac:dyDescent="0.25">
      <c r="A20" s="214"/>
      <c r="B20" s="215"/>
      <c r="C20" s="226">
        <v>500</v>
      </c>
      <c r="D20" s="227" t="s">
        <v>753</v>
      </c>
      <c r="E20" s="228">
        <v>6</v>
      </c>
      <c r="F20" s="215"/>
      <c r="G20" s="225">
        <f t="shared" si="0"/>
        <v>3000</v>
      </c>
      <c r="H20" s="215"/>
    </row>
    <row r="21" spans="1:8" ht="15.75" thickBot="1" x14ac:dyDescent="0.3">
      <c r="A21" s="214"/>
      <c r="B21" s="215"/>
      <c r="C21" s="229">
        <v>100</v>
      </c>
      <c r="D21" s="230" t="s">
        <v>752</v>
      </c>
      <c r="E21" s="231">
        <v>7</v>
      </c>
      <c r="F21" s="215"/>
      <c r="G21" s="225">
        <f t="shared" si="0"/>
        <v>700</v>
      </c>
      <c r="H21" s="215"/>
    </row>
    <row r="22" spans="1:8" ht="15.75" thickBot="1" x14ac:dyDescent="0.3">
      <c r="A22" s="221" t="s">
        <v>754</v>
      </c>
      <c r="B22" s="215"/>
      <c r="C22" s="215"/>
      <c r="D22" s="215"/>
      <c r="E22" s="215"/>
      <c r="F22" s="215"/>
      <c r="G22" s="232">
        <v>8258800</v>
      </c>
      <c r="H22" s="215"/>
    </row>
    <row r="23" spans="1:8" x14ac:dyDescent="0.25">
      <c r="A23" s="220"/>
      <c r="B23" s="215"/>
      <c r="C23" s="215"/>
      <c r="D23" s="215"/>
      <c r="E23" s="215"/>
      <c r="F23" s="215"/>
      <c r="G23" s="215"/>
      <c r="H23" s="215"/>
    </row>
    <row r="24" spans="1:8" x14ac:dyDescent="0.25">
      <c r="A24" s="220"/>
      <c r="B24" s="215"/>
      <c r="C24" s="215"/>
      <c r="D24" s="215"/>
      <c r="E24" s="215"/>
      <c r="F24" s="215"/>
      <c r="G24" s="215"/>
      <c r="H24" s="215"/>
    </row>
    <row r="25" spans="1:8" x14ac:dyDescent="0.25">
      <c r="A25" s="221" t="s">
        <v>755</v>
      </c>
      <c r="B25" s="215"/>
      <c r="C25" s="222">
        <v>50</v>
      </c>
      <c r="D25" s="223" t="s">
        <v>752</v>
      </c>
      <c r="E25" s="233"/>
      <c r="F25" s="215"/>
      <c r="G25" s="225">
        <f>C25*E25</f>
        <v>0</v>
      </c>
      <c r="H25" s="215"/>
    </row>
    <row r="26" spans="1:8" x14ac:dyDescent="0.25">
      <c r="A26" s="214"/>
      <c r="B26" s="215"/>
      <c r="C26" s="226">
        <v>20</v>
      </c>
      <c r="D26" s="227" t="s">
        <v>752</v>
      </c>
      <c r="E26" s="228"/>
      <c r="F26" s="215"/>
      <c r="G26" s="225">
        <f>C26*E26</f>
        <v>0</v>
      </c>
      <c r="H26" s="215"/>
    </row>
    <row r="27" spans="1:8" x14ac:dyDescent="0.25">
      <c r="A27" s="214"/>
      <c r="B27" s="215"/>
      <c r="C27" s="226">
        <v>10</v>
      </c>
      <c r="D27" s="227" t="s">
        <v>752</v>
      </c>
      <c r="E27" s="228"/>
      <c r="F27" s="215"/>
      <c r="G27" s="225">
        <f>C27*E27</f>
        <v>0</v>
      </c>
      <c r="H27" s="215"/>
    </row>
    <row r="28" spans="1:8" x14ac:dyDescent="0.25">
      <c r="A28" s="214"/>
      <c r="B28" s="215"/>
      <c r="C28" s="226">
        <v>5</v>
      </c>
      <c r="D28" s="227" t="s">
        <v>752</v>
      </c>
      <c r="E28" s="228"/>
      <c r="F28" s="215"/>
      <c r="G28" s="225">
        <f>C28*E28</f>
        <v>0</v>
      </c>
      <c r="H28" s="215"/>
    </row>
    <row r="29" spans="1:8" x14ac:dyDescent="0.25">
      <c r="A29" s="214"/>
      <c r="B29" s="215"/>
      <c r="C29" s="226"/>
      <c r="D29" s="227" t="s">
        <v>752</v>
      </c>
      <c r="E29" s="228"/>
      <c r="F29" s="215"/>
      <c r="G29" s="225">
        <f>C29*E29</f>
        <v>0</v>
      </c>
      <c r="H29" s="215"/>
    </row>
    <row r="30" spans="1:8" ht="15.75" thickBot="1" x14ac:dyDescent="0.3">
      <c r="A30" s="214"/>
      <c r="B30" s="215"/>
      <c r="C30" s="229"/>
      <c r="D30" s="230" t="s">
        <v>752</v>
      </c>
      <c r="E30" s="231"/>
      <c r="F30" s="215"/>
      <c r="G30" s="225"/>
      <c r="H30" s="215"/>
    </row>
    <row r="31" spans="1:8" ht="15.75" thickBot="1" x14ac:dyDescent="0.3">
      <c r="A31" s="221" t="s">
        <v>756</v>
      </c>
      <c r="B31" s="234"/>
      <c r="C31" s="215"/>
      <c r="D31" s="215"/>
      <c r="E31" s="215"/>
      <c r="F31" s="215"/>
      <c r="G31" s="232">
        <f>SUM(G25:G30)</f>
        <v>0</v>
      </c>
      <c r="H31" s="215"/>
    </row>
    <row r="32" spans="1:8" ht="15.75" thickBot="1" x14ac:dyDescent="0.3">
      <c r="A32" s="221"/>
      <c r="B32" s="221"/>
      <c r="C32" s="215"/>
      <c r="D32" s="215"/>
      <c r="E32" s="215"/>
      <c r="F32" s="215"/>
      <c r="G32" s="215"/>
      <c r="H32" s="215"/>
    </row>
    <row r="33" spans="1:8" ht="15.75" thickBot="1" x14ac:dyDescent="0.3">
      <c r="A33" s="221" t="s">
        <v>757</v>
      </c>
      <c r="B33" s="234"/>
      <c r="C33" s="215"/>
      <c r="D33" s="215"/>
      <c r="E33" s="215"/>
      <c r="F33" s="215"/>
      <c r="G33" s="232">
        <v>8258800</v>
      </c>
    </row>
    <row r="34" spans="1:8" ht="15.75" thickBot="1" x14ac:dyDescent="0.3">
      <c r="A34" s="221"/>
      <c r="B34" s="234"/>
      <c r="C34" s="215"/>
      <c r="D34" s="215"/>
      <c r="E34" s="215"/>
      <c r="F34" s="215"/>
      <c r="G34" s="215"/>
    </row>
    <row r="35" spans="1:8" ht="15.75" thickBot="1" x14ac:dyDescent="0.3">
      <c r="A35" s="221" t="s">
        <v>758</v>
      </c>
      <c r="B35" s="234"/>
      <c r="C35" s="215"/>
      <c r="D35" s="215"/>
      <c r="E35" s="215"/>
      <c r="F35" s="215"/>
      <c r="G35" s="235">
        <v>8258787</v>
      </c>
    </row>
    <row r="36" spans="1:8" ht="15.75" thickBot="1" x14ac:dyDescent="0.3">
      <c r="A36" s="214"/>
      <c r="B36" s="215"/>
      <c r="C36" s="215"/>
      <c r="D36" s="215"/>
      <c r="E36" s="215"/>
      <c r="F36" s="215"/>
      <c r="G36" s="215"/>
    </row>
    <row r="37" spans="1:8" ht="15.75" thickBot="1" x14ac:dyDescent="0.3">
      <c r="A37" s="221" t="s">
        <v>759</v>
      </c>
      <c r="B37" s="215"/>
      <c r="C37" s="215"/>
      <c r="D37" s="215"/>
      <c r="E37" s="215"/>
      <c r="F37" s="215"/>
      <c r="G37" s="232">
        <f>G33-G35</f>
        <v>13</v>
      </c>
    </row>
    <row r="38" spans="1:8" x14ac:dyDescent="0.25">
      <c r="A38" s="221"/>
      <c r="B38" s="215"/>
      <c r="C38" s="215"/>
      <c r="D38" s="215"/>
      <c r="E38" s="215"/>
      <c r="F38" s="215"/>
      <c r="G38" s="215"/>
      <c r="H38" s="215"/>
    </row>
    <row r="39" spans="1:8" x14ac:dyDescent="0.25">
      <c r="A39" s="214"/>
      <c r="B39" s="234"/>
      <c r="C39" s="234"/>
      <c r="D39" s="234"/>
      <c r="E39" s="234"/>
      <c r="F39" s="234"/>
      <c r="G39" s="234"/>
      <c r="H39" s="234"/>
    </row>
    <row r="40" spans="1:8" x14ac:dyDescent="0.25">
      <c r="A40" s="221" t="s">
        <v>768</v>
      </c>
      <c r="B40" s="234"/>
      <c r="C40" s="234"/>
      <c r="D40" s="234"/>
      <c r="E40" s="234"/>
      <c r="F40" s="234"/>
      <c r="G40" s="234"/>
      <c r="H40" s="234"/>
    </row>
    <row r="41" spans="1:8" x14ac:dyDescent="0.25">
      <c r="A41" s="236" t="s">
        <v>760</v>
      </c>
      <c r="B41" s="234"/>
      <c r="C41" s="234"/>
      <c r="D41" s="234"/>
      <c r="E41" s="234"/>
      <c r="F41" s="234"/>
      <c r="G41" s="234"/>
      <c r="H41" s="234"/>
    </row>
    <row r="42" spans="1:8" x14ac:dyDescent="0.25">
      <c r="A42" s="236" t="s">
        <v>761</v>
      </c>
      <c r="B42" s="215"/>
      <c r="C42" s="215"/>
      <c r="D42" s="215"/>
      <c r="E42" s="215"/>
      <c r="F42" s="215"/>
      <c r="G42" s="215"/>
      <c r="H42" s="215"/>
    </row>
    <row r="43" spans="1:8" x14ac:dyDescent="0.25">
      <c r="A43" s="214"/>
      <c r="B43" s="215"/>
      <c r="C43" s="215"/>
      <c r="D43" s="215"/>
      <c r="E43" s="215"/>
      <c r="F43" s="215"/>
      <c r="G43" s="234"/>
      <c r="H43" s="215"/>
    </row>
    <row r="44" spans="1:8" ht="15.75" x14ac:dyDescent="0.25">
      <c r="A44" s="237"/>
      <c r="B44" s="238" t="s">
        <v>762</v>
      </c>
      <c r="C44" s="239"/>
      <c r="D44" s="213"/>
      <c r="E44" s="213"/>
      <c r="F44" s="238" t="s">
        <v>763</v>
      </c>
      <c r="G44" s="239"/>
      <c r="H44" s="240"/>
    </row>
    <row r="45" spans="1:8" ht="15.75" x14ac:dyDescent="0.25">
      <c r="A45" s="237"/>
      <c r="B45" s="241"/>
      <c r="C45" s="240"/>
      <c r="D45" s="237"/>
      <c r="E45" s="237"/>
      <c r="F45" s="241"/>
      <c r="G45" s="240"/>
      <c r="H45" s="240"/>
    </row>
    <row r="46" spans="1:8" x14ac:dyDescent="0.25">
      <c r="A46" s="220"/>
      <c r="B46" s="214"/>
      <c r="C46" s="214"/>
      <c r="E46" s="220"/>
      <c r="F46" s="214"/>
      <c r="G46" s="214"/>
      <c r="H46" s="214"/>
    </row>
    <row r="47" spans="1:8" x14ac:dyDescent="0.25">
      <c r="A47" s="220"/>
      <c r="B47" s="214"/>
      <c r="C47" s="214"/>
      <c r="E47" s="220"/>
      <c r="F47" s="214"/>
      <c r="G47" s="214"/>
      <c r="H47" s="214"/>
    </row>
    <row r="48" spans="1:8" x14ac:dyDescent="0.25">
      <c r="A48" s="242"/>
      <c r="B48" s="243" t="s">
        <v>764</v>
      </c>
      <c r="C48" s="243"/>
      <c r="D48" s="242"/>
      <c r="E48" s="242"/>
      <c r="F48" s="243" t="s">
        <v>765</v>
      </c>
      <c r="G48" s="243"/>
      <c r="H48" s="243"/>
    </row>
    <row r="49" spans="1:8" x14ac:dyDescent="0.25">
      <c r="A49" s="242"/>
      <c r="B49" s="244">
        <v>43434</v>
      </c>
      <c r="C49" s="243"/>
      <c r="D49" s="242"/>
      <c r="E49" s="242"/>
      <c r="F49" s="244">
        <v>43434</v>
      </c>
      <c r="G49" s="243"/>
      <c r="H49" s="243"/>
    </row>
  </sheetData>
  <mergeCells count="2">
    <mergeCell ref="A1:H1"/>
    <mergeCell ref="A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Montant reçu individuel</vt:lpstr>
      <vt:lpstr>Journal caisse nov 2018</vt:lpstr>
      <vt:lpstr>Journal banque GNF Nov2018</vt:lpstr>
      <vt:lpstr>Journal banque USD Nvo2018</vt:lpstr>
      <vt:lpstr>Individuel</vt:lpstr>
      <vt:lpstr>TABLEAU</vt:lpstr>
      <vt:lpstr>COMPTA NOVEMBRE 2018</vt:lpstr>
      <vt:lpstr>RECAP</vt:lpstr>
      <vt:lpstr>Arrêté de caisse nov 2018</vt:lpstr>
      <vt:lpstr>Rapprochement bancaire GNF</vt:lpstr>
      <vt:lpstr>Rapprochement bancaire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WCP-PC</cp:lastModifiedBy>
  <dcterms:created xsi:type="dcterms:W3CDTF">2018-11-02T12:41:23Z</dcterms:created>
  <dcterms:modified xsi:type="dcterms:W3CDTF">2018-12-17T10:42:51Z</dcterms:modified>
</cp:coreProperties>
</file>